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1340" windowHeight="8325"/>
  </bookViews>
  <sheets>
    <sheet name="C-2A" sheetId="5" r:id="rId1"/>
  </sheets>
  <definedNames>
    <definedName name="_xlnm._FilterDatabase" localSheetId="0" hidden="1">'C-2A'!$C$10:$S$167</definedName>
    <definedName name="_Order1" hidden="1">255</definedName>
    <definedName name="_xlnm.Print_Area" localSheetId="0">'C-2A'!$A$1:$R$167</definedName>
    <definedName name="_xlnm.Print_Titles" localSheetId="0">'C-2A'!$1:$11</definedName>
  </definedNames>
  <calcPr calcId="145621"/>
</workbook>
</file>

<file path=xl/calcChain.xml><?xml version="1.0" encoding="utf-8"?>
<calcChain xmlns="http://schemas.openxmlformats.org/spreadsheetml/2006/main">
  <c r="F133" i="5" l="1"/>
  <c r="P162" i="5" l="1"/>
  <c r="P155" i="5"/>
  <c r="P152" i="5"/>
  <c r="F105" i="5"/>
  <c r="P53" i="5"/>
  <c r="P48" i="5"/>
  <c r="P47" i="5"/>
  <c r="F37" i="5"/>
  <c r="P30" i="5"/>
  <c r="P28" i="5"/>
  <c r="P19" i="5"/>
  <c r="P18" i="5"/>
  <c r="H148" i="5" l="1"/>
  <c r="J54" i="5" l="1"/>
  <c r="F147" i="5" l="1"/>
  <c r="F153" i="5"/>
  <c r="F154" i="5"/>
  <c r="F155" i="5"/>
  <c r="F156" i="5"/>
  <c r="F157" i="5"/>
  <c r="F152" i="5"/>
  <c r="F143" i="5"/>
  <c r="F144" i="5"/>
  <c r="F126" i="5"/>
  <c r="F127" i="5"/>
  <c r="F128" i="5"/>
  <c r="F129" i="5"/>
  <c r="F130" i="5"/>
  <c r="F131" i="5"/>
  <c r="F132" i="5"/>
  <c r="F134" i="5"/>
  <c r="F135" i="5"/>
  <c r="F136" i="5"/>
  <c r="F137" i="5"/>
  <c r="F138" i="5"/>
  <c r="F139" i="5"/>
  <c r="F140" i="5"/>
  <c r="F141" i="5"/>
  <c r="F142" i="5"/>
  <c r="F145" i="5"/>
  <c r="F146" i="5"/>
  <c r="F125" i="5"/>
  <c r="F106" i="5"/>
  <c r="F117" i="5"/>
  <c r="F118" i="5"/>
  <c r="F119" i="5"/>
  <c r="F120" i="5"/>
  <c r="F121" i="5"/>
  <c r="F122" i="5"/>
  <c r="F116" i="5"/>
  <c r="F104" i="5"/>
  <c r="F107" i="5"/>
  <c r="F108" i="5"/>
  <c r="F109" i="5"/>
  <c r="F110" i="5"/>
  <c r="F111" i="5"/>
  <c r="F103" i="5"/>
  <c r="F94" i="5"/>
  <c r="F95" i="5"/>
  <c r="F96" i="5"/>
  <c r="F97" i="5"/>
  <c r="F98" i="5"/>
  <c r="F93" i="5"/>
  <c r="F88" i="5"/>
  <c r="F89" i="5"/>
  <c r="F90" i="5"/>
  <c r="F87" i="5"/>
  <c r="F81" i="5"/>
  <c r="F82" i="5"/>
  <c r="F83" i="5"/>
  <c r="F84" i="5"/>
  <c r="F80" i="5"/>
  <c r="F75" i="5"/>
  <c r="F71" i="5"/>
  <c r="F67" i="5"/>
  <c r="F57" i="5"/>
  <c r="F58" i="5"/>
  <c r="F59" i="5"/>
  <c r="F60" i="5"/>
  <c r="F61" i="5"/>
  <c r="F62" i="5"/>
  <c r="F63" i="5"/>
  <c r="F64" i="5"/>
  <c r="F56" i="5"/>
  <c r="F65" i="5" s="1"/>
  <c r="R65" i="5"/>
  <c r="P65" i="5"/>
  <c r="N65" i="5"/>
  <c r="L65" i="5"/>
  <c r="J65" i="5"/>
  <c r="H65" i="5"/>
  <c r="L39" i="5"/>
  <c r="H39" i="5"/>
  <c r="P39" i="5"/>
  <c r="N39" i="5"/>
  <c r="J39" i="5"/>
  <c r="F38" i="5"/>
  <c r="F53" i="5"/>
  <c r="F47" i="5"/>
  <c r="F48" i="5"/>
  <c r="F49" i="5"/>
  <c r="F50" i="5"/>
  <c r="F51" i="5"/>
  <c r="F52" i="5"/>
  <c r="F46" i="5"/>
  <c r="F42" i="5"/>
  <c r="F43" i="5"/>
  <c r="F41" i="5"/>
  <c r="F39" i="5"/>
  <c r="F26" i="5"/>
  <c r="F27" i="5"/>
  <c r="F28" i="5"/>
  <c r="F29" i="5"/>
  <c r="F30" i="5"/>
  <c r="F31" i="5"/>
  <c r="F32" i="5"/>
  <c r="F33" i="5"/>
  <c r="F34" i="5"/>
  <c r="F25" i="5"/>
  <c r="F17" i="5"/>
  <c r="F18" i="5"/>
  <c r="F19" i="5"/>
  <c r="F20" i="5"/>
  <c r="F21" i="5"/>
  <c r="F22" i="5"/>
  <c r="F16" i="5"/>
  <c r="H23" i="5"/>
  <c r="J23" i="5"/>
  <c r="L23" i="5"/>
  <c r="N23" i="5"/>
  <c r="P23" i="5"/>
  <c r="R23" i="5"/>
  <c r="F148" i="5" l="1"/>
  <c r="F91" i="5"/>
  <c r="R166" i="5" l="1"/>
  <c r="P166" i="5"/>
  <c r="N166" i="5"/>
  <c r="L166" i="5"/>
  <c r="J166" i="5"/>
  <c r="H166" i="5"/>
  <c r="F166" i="5"/>
  <c r="F15" i="5"/>
  <c r="R162" i="5"/>
  <c r="N162" i="5"/>
  <c r="L162" i="5"/>
  <c r="J162" i="5"/>
  <c r="H162" i="5"/>
  <c r="F161" i="5"/>
  <c r="F162" i="5" s="1"/>
  <c r="R158" i="5"/>
  <c r="P158" i="5"/>
  <c r="N158" i="5"/>
  <c r="L158" i="5"/>
  <c r="J158" i="5"/>
  <c r="H158" i="5"/>
  <c r="R148" i="5"/>
  <c r="P148" i="5"/>
  <c r="N148" i="5"/>
  <c r="L148" i="5"/>
  <c r="J148" i="5"/>
  <c r="R123" i="5"/>
  <c r="P123" i="5"/>
  <c r="N123" i="5"/>
  <c r="L123" i="5"/>
  <c r="J123" i="5"/>
  <c r="H123" i="5"/>
  <c r="R112" i="5"/>
  <c r="P112" i="5"/>
  <c r="N112" i="5"/>
  <c r="L112" i="5"/>
  <c r="J112" i="5"/>
  <c r="H112" i="5"/>
  <c r="R99" i="5"/>
  <c r="P99" i="5"/>
  <c r="N99" i="5"/>
  <c r="L99" i="5"/>
  <c r="J99" i="5"/>
  <c r="H99" i="5"/>
  <c r="R91" i="5"/>
  <c r="P91" i="5"/>
  <c r="N91" i="5"/>
  <c r="L91" i="5"/>
  <c r="J91" i="5"/>
  <c r="H91" i="5"/>
  <c r="R85" i="5"/>
  <c r="P85" i="5"/>
  <c r="P100" i="5" s="1"/>
  <c r="N85" i="5"/>
  <c r="N100" i="5" s="1"/>
  <c r="L85" i="5"/>
  <c r="J85" i="5"/>
  <c r="J100" i="5" s="1"/>
  <c r="H85" i="5"/>
  <c r="R76" i="5"/>
  <c r="P76" i="5"/>
  <c r="N76" i="5"/>
  <c r="L76" i="5"/>
  <c r="J76" i="5"/>
  <c r="H76" i="5"/>
  <c r="F76" i="5"/>
  <c r="R72" i="5"/>
  <c r="P72" i="5"/>
  <c r="N72" i="5"/>
  <c r="L72" i="5"/>
  <c r="J72" i="5"/>
  <c r="H72" i="5"/>
  <c r="F72" i="5"/>
  <c r="R54" i="5"/>
  <c r="P54" i="5"/>
  <c r="N54" i="5"/>
  <c r="L54" i="5"/>
  <c r="H54" i="5"/>
  <c r="R44" i="5"/>
  <c r="P44" i="5"/>
  <c r="N44" i="5"/>
  <c r="L44" i="5"/>
  <c r="J44" i="5"/>
  <c r="H44" i="5"/>
  <c r="R39" i="5"/>
  <c r="R35" i="5"/>
  <c r="P35" i="5"/>
  <c r="N35" i="5"/>
  <c r="L35" i="5"/>
  <c r="J35" i="5"/>
  <c r="H35" i="5"/>
  <c r="S162" i="5"/>
  <c r="S158" i="5"/>
  <c r="S126" i="5"/>
  <c r="S148" i="5" s="1"/>
  <c r="S123" i="5"/>
  <c r="S112" i="5"/>
  <c r="S99" i="5"/>
  <c r="S91" i="5"/>
  <c r="S85" i="5"/>
  <c r="S72" i="5"/>
  <c r="S62" i="5"/>
  <c r="S65" i="5" s="1"/>
  <c r="S54" i="5"/>
  <c r="S44" i="5"/>
  <c r="S39" i="5"/>
  <c r="S35" i="5"/>
  <c r="S23" i="5"/>
  <c r="S142" i="5"/>
  <c r="S76" i="5"/>
  <c r="R100" i="5" l="1"/>
  <c r="L100" i="5"/>
  <c r="H100" i="5"/>
  <c r="P149" i="5"/>
  <c r="L149" i="5"/>
  <c r="H149" i="5"/>
  <c r="S100" i="5"/>
  <c r="S149" i="5"/>
  <c r="H68" i="5"/>
  <c r="J149" i="5"/>
  <c r="R149" i="5"/>
  <c r="F158" i="5"/>
  <c r="N149" i="5"/>
  <c r="F123" i="5"/>
  <c r="F112" i="5"/>
  <c r="F99" i="5"/>
  <c r="R68" i="5"/>
  <c r="L68" i="5"/>
  <c r="N68" i="5"/>
  <c r="P68" i="5"/>
  <c r="P163" i="5" s="1"/>
  <c r="S68" i="5"/>
  <c r="S92" i="5" s="1"/>
  <c r="F85" i="5"/>
  <c r="F54" i="5"/>
  <c r="F23" i="5"/>
  <c r="J68" i="5"/>
  <c r="F44" i="5"/>
  <c r="F35" i="5"/>
  <c r="F68" i="5" l="1"/>
  <c r="F100" i="5"/>
  <c r="P167" i="5"/>
  <c r="J163" i="5"/>
  <c r="J167" i="5" s="1"/>
  <c r="L163" i="5"/>
  <c r="L167" i="5" s="1"/>
  <c r="H163" i="5"/>
  <c r="H167" i="5" s="1"/>
  <c r="R163" i="5"/>
  <c r="R167" i="5" s="1"/>
  <c r="N163" i="5"/>
  <c r="N167" i="5" s="1"/>
  <c r="F149" i="5"/>
  <c r="S167" i="5"/>
  <c r="F163" i="5" l="1"/>
  <c r="F167" i="5" s="1"/>
</calcChain>
</file>

<file path=xl/sharedStrings.xml><?xml version="1.0" encoding="utf-8"?>
<sst xmlns="http://schemas.openxmlformats.org/spreadsheetml/2006/main" count="163" uniqueCount="160">
  <si>
    <t>Total</t>
  </si>
  <si>
    <t>Salaries</t>
  </si>
  <si>
    <t>Wages</t>
  </si>
  <si>
    <t>Travel</t>
  </si>
  <si>
    <t>Equipment</t>
  </si>
  <si>
    <t>Debt</t>
  </si>
  <si>
    <t>Educational and General:</t>
  </si>
  <si>
    <t>Instruction</t>
  </si>
  <si>
    <t>Business Administration</t>
  </si>
  <si>
    <t xml:space="preserve"> </t>
  </si>
  <si>
    <t>Education</t>
  </si>
  <si>
    <t xml:space="preserve">Continuing Education and Public Service   </t>
  </si>
  <si>
    <t>Liberal Arts</t>
  </si>
  <si>
    <t>Sciences</t>
  </si>
  <si>
    <t xml:space="preserve">Summer Session </t>
  </si>
  <si>
    <t>Research</t>
  </si>
  <si>
    <t>Public Service</t>
  </si>
  <si>
    <t>Academic Support</t>
  </si>
  <si>
    <t>Academic Administration</t>
  </si>
  <si>
    <t>Library</t>
  </si>
  <si>
    <t>Academic Services</t>
  </si>
  <si>
    <t>Student Services</t>
  </si>
  <si>
    <t>Institutional Support</t>
  </si>
  <si>
    <t>General Administration</t>
  </si>
  <si>
    <t>General Institutional Services</t>
  </si>
  <si>
    <t>Operation and Maintenance of Plant</t>
  </si>
  <si>
    <t xml:space="preserve">- -  </t>
  </si>
  <si>
    <t>Scholarships &amp; Fellowships</t>
  </si>
  <si>
    <t>Transfers</t>
  </si>
  <si>
    <t>CBA College Account</t>
  </si>
  <si>
    <t>Accounting</t>
  </si>
  <si>
    <t>AACSB Accreditation</t>
  </si>
  <si>
    <t>Management</t>
  </si>
  <si>
    <t>Economics</t>
  </si>
  <si>
    <t>LA. Consortium of Insurance</t>
  </si>
  <si>
    <t>Total Business Administration</t>
  </si>
  <si>
    <t>Education Outreach</t>
  </si>
  <si>
    <t>Total Education</t>
  </si>
  <si>
    <t xml:space="preserve">General Instruction </t>
  </si>
  <si>
    <t>Field Experiences</t>
  </si>
  <si>
    <t>Curriculum Center</t>
  </si>
  <si>
    <t>H&amp;PE</t>
  </si>
  <si>
    <t xml:space="preserve">H&amp;PE Laboratory </t>
  </si>
  <si>
    <t xml:space="preserve">American Studies </t>
  </si>
  <si>
    <t>Science College Account</t>
  </si>
  <si>
    <t>Total Instruction</t>
  </si>
  <si>
    <t>College of Business</t>
  </si>
  <si>
    <t>College of Education</t>
  </si>
  <si>
    <t>College of Liberal Arts</t>
  </si>
  <si>
    <t>College of Science</t>
  </si>
  <si>
    <t>Continuing Education</t>
  </si>
  <si>
    <t>Total Academic Administration</t>
  </si>
  <si>
    <t>Sponsored Research</t>
  </si>
  <si>
    <t>Bio-Science Museum</t>
  </si>
  <si>
    <t>Total Academic Services</t>
  </si>
  <si>
    <t>Total Academic Support</t>
  </si>
  <si>
    <t>Student Aid</t>
  </si>
  <si>
    <t>Total Student Services</t>
  </si>
  <si>
    <t>Chancellor</t>
  </si>
  <si>
    <t>Academic Affairs</t>
  </si>
  <si>
    <t>Business Affairs</t>
  </si>
  <si>
    <t>Accounting Services</t>
  </si>
  <si>
    <t>Human Resources</t>
  </si>
  <si>
    <t>Purchasing</t>
  </si>
  <si>
    <t>Alumni &amp; Community Relations</t>
  </si>
  <si>
    <t>Credit Card &amp; Bank Charges</t>
  </si>
  <si>
    <t>Bad Debt</t>
  </si>
  <si>
    <t>Commencement</t>
  </si>
  <si>
    <t>Computer Services</t>
  </si>
  <si>
    <t>Office Risk Management</t>
  </si>
  <si>
    <t>State Civil Service</t>
  </si>
  <si>
    <t>Legislative Auditors</t>
  </si>
  <si>
    <t>Faculty Senate</t>
  </si>
  <si>
    <t>Information Services</t>
  </si>
  <si>
    <t>Development</t>
  </si>
  <si>
    <t>University Marketing</t>
  </si>
  <si>
    <t>Legal Services</t>
  </si>
  <si>
    <t>Membership/Organizations</t>
  </si>
  <si>
    <t>Telephone Exchange</t>
  </si>
  <si>
    <t>Campus Mail</t>
  </si>
  <si>
    <t>Campus Police</t>
  </si>
  <si>
    <t>Total Institutional Services</t>
  </si>
  <si>
    <t>Total Institutional Support</t>
  </si>
  <si>
    <t>Physical Plant Administration</t>
  </si>
  <si>
    <t>Building Operations</t>
  </si>
  <si>
    <t>Grounds</t>
  </si>
  <si>
    <t>Power Plant</t>
  </si>
  <si>
    <t>Custodial Services</t>
  </si>
  <si>
    <t>Total Operation and Maint. of Plant</t>
  </si>
  <si>
    <t>Scholarships</t>
  </si>
  <si>
    <t>Total Scholarships &amp; Fellowships</t>
  </si>
  <si>
    <t>Total Educational &amp; General Exp</t>
  </si>
  <si>
    <t>H&amp;PE Building Management</t>
  </si>
  <si>
    <t>Military Science</t>
  </si>
  <si>
    <t>Institute for Human Services</t>
  </si>
  <si>
    <t>Psychology</t>
  </si>
  <si>
    <t>Total General Instruction</t>
  </si>
  <si>
    <t>Conferences &amp; Institutes</t>
  </si>
  <si>
    <t>Con't Ed. - Credit Courses</t>
  </si>
  <si>
    <t>Con't Ed. - Distance Learning</t>
  </si>
  <si>
    <t>L.A. College Account</t>
  </si>
  <si>
    <t>English</t>
  </si>
  <si>
    <t>History/Social Science</t>
  </si>
  <si>
    <t>MLA Program</t>
  </si>
  <si>
    <t>Total Liberal Arts</t>
  </si>
  <si>
    <t>Total Continuing Education</t>
  </si>
  <si>
    <t>Biological Science</t>
  </si>
  <si>
    <t>Red River Watershed Mgt. Institute</t>
  </si>
  <si>
    <t>Chemistry/Physics</t>
  </si>
  <si>
    <t>Computer Science</t>
  </si>
  <si>
    <t>Mathematics</t>
  </si>
  <si>
    <t>Physics Support</t>
  </si>
  <si>
    <t>Total Sciences</t>
  </si>
  <si>
    <t>Summer Session</t>
  </si>
  <si>
    <t>Total Research</t>
  </si>
  <si>
    <t>Total Public Service</t>
  </si>
  <si>
    <t>Library Administration</t>
  </si>
  <si>
    <t>Library-Duplications</t>
  </si>
  <si>
    <t>Library Books</t>
  </si>
  <si>
    <t>Library - Book Binding</t>
  </si>
  <si>
    <t>Total Library</t>
  </si>
  <si>
    <t>Graduate Studies</t>
  </si>
  <si>
    <t>Computer Center</t>
  </si>
  <si>
    <t>Teaching, Learning, &amp; Technology</t>
  </si>
  <si>
    <t>Pioneer Heritage</t>
  </si>
  <si>
    <t xml:space="preserve">Student Affairs </t>
  </si>
  <si>
    <t>Dean of Students</t>
  </si>
  <si>
    <t>LSU Board Of Supervisors</t>
  </si>
  <si>
    <t xml:space="preserve">Institutional Research </t>
  </si>
  <si>
    <t>Total General Administration</t>
  </si>
  <si>
    <t>Non-mandatory Transfers for other</t>
  </si>
  <si>
    <t>Total Transfers</t>
  </si>
  <si>
    <t>Total Expenditures &amp; Transfers</t>
  </si>
  <si>
    <t>Supplies &amp; Expense</t>
  </si>
  <si>
    <t>Related benefits</t>
  </si>
  <si>
    <t>Music</t>
  </si>
  <si>
    <t>Animation &amp; Visual Effects</t>
  </si>
  <si>
    <t>Center for Business Research</t>
  </si>
  <si>
    <t>PHC - Special Events</t>
  </si>
  <si>
    <t>Acedemic Services</t>
  </si>
  <si>
    <t>J. Elrod Dept. of Health Admin</t>
  </si>
  <si>
    <t>ANALYSIS C-2A</t>
  </si>
  <si>
    <t>Current Unrestricted Fund Expenditures</t>
  </si>
  <si>
    <t>Early Start</t>
  </si>
  <si>
    <t>Freshmen Orientation</t>
  </si>
  <si>
    <t>Enrollment Management</t>
  </si>
  <si>
    <t>Admissions</t>
  </si>
  <si>
    <t>CBA for Graduate Program</t>
  </si>
  <si>
    <t>NCATE</t>
  </si>
  <si>
    <t>SACS</t>
  </si>
  <si>
    <t>Communications/Arts &amp; Media</t>
  </si>
  <si>
    <t>Biological Laboratory</t>
  </si>
  <si>
    <t>Student Development</t>
  </si>
  <si>
    <t>Staff Senate</t>
  </si>
  <si>
    <t>Official Functions</t>
  </si>
  <si>
    <t>University Catalog</t>
  </si>
  <si>
    <t>For the year ended June 30, 2015</t>
  </si>
  <si>
    <t>Counseling Services</t>
  </si>
  <si>
    <t>Registrar's Office</t>
  </si>
  <si>
    <t>LSU Internal Auditors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</si>
</sst>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sz val="10"/>
      <name val="Arial"/>
      <family val="2"/>
    </font>
    <font>
      <b/>
      <sz val="12"/>
      <name val="Goudy Old Style"/>
      <family val="1"/>
    </font>
    <font>
      <b/>
      <sz val="10"/>
      <name val="Goudy Old Style"/>
      <family val="1"/>
    </font>
    <font>
      <sz val="10"/>
      <name val="Goudy Old Style"/>
      <family val="1"/>
    </font>
    <font>
      <sz val="9"/>
      <name val="Goudy Old Style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2" fillId="0" borderId="0" xfId="6" applyFont="1" applyAlignment="1">
      <alignment horizontal="left" vertical="center"/>
    </xf>
    <xf numFmtId="0" fontId="2" fillId="0" borderId="0" xfId="6" applyFont="1" applyAlignment="1">
      <alignment vertical="center"/>
    </xf>
    <xf numFmtId="0" fontId="2" fillId="0" borderId="0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vertical="center"/>
    </xf>
    <xf numFmtId="0" fontId="3" fillId="0" borderId="0" xfId="6" applyFont="1" applyFill="1" applyBorder="1" applyAlignment="1">
      <alignment vertical="center"/>
    </xf>
    <xf numFmtId="0" fontId="3" fillId="0" borderId="0" xfId="6" applyFont="1" applyFill="1" applyBorder="1" applyAlignment="1">
      <alignment horizontal="center" vertical="center"/>
    </xf>
    <xf numFmtId="0" fontId="2" fillId="0" borderId="0" xfId="6" applyFont="1" applyFill="1" applyBorder="1" applyAlignment="1">
      <alignment horizontal="center" vertical="center"/>
    </xf>
    <xf numFmtId="0" fontId="2" fillId="0" borderId="0" xfId="6" applyFont="1" applyFill="1" applyAlignment="1">
      <alignment horizontal="left" vertical="center"/>
    </xf>
    <xf numFmtId="0" fontId="2" fillId="0" borderId="0" xfId="6" applyFont="1" applyFill="1" applyAlignment="1">
      <alignment vertical="center"/>
    </xf>
    <xf numFmtId="165" fontId="6" fillId="0" borderId="0" xfId="5" applyNumberFormat="1" applyFont="1" applyFill="1" applyAlignment="1">
      <alignment horizontal="left"/>
    </xf>
    <xf numFmtId="164" fontId="6" fillId="0" borderId="0" xfId="3" applyNumberFormat="1" applyFont="1" applyFill="1" applyAlignment="1">
      <alignment horizontal="left"/>
    </xf>
    <xf numFmtId="0" fontId="6" fillId="0" borderId="0" xfId="6" applyFont="1" applyFill="1" applyAlignment="1">
      <alignment horizontal="left"/>
    </xf>
    <xf numFmtId="0" fontId="6" fillId="0" borderId="0" xfId="6" applyFont="1" applyFill="1"/>
    <xf numFmtId="43" fontId="6" fillId="0" borderId="0" xfId="1" applyFont="1" applyFill="1"/>
    <xf numFmtId="0" fontId="7" fillId="0" borderId="0" xfId="6" applyFont="1" applyFill="1" applyAlignment="1">
      <alignment horizontal="center" vertical="center"/>
    </xf>
    <xf numFmtId="43" fontId="7" fillId="0" borderId="0" xfId="1" applyFont="1" applyFill="1" applyAlignment="1">
      <alignment horizontal="center" vertical="center"/>
    </xf>
    <xf numFmtId="0" fontId="7" fillId="0" borderId="0" xfId="6" applyFont="1" applyFill="1" applyAlignment="1">
      <alignment vertical="center"/>
    </xf>
    <xf numFmtId="164" fontId="7" fillId="0" borderId="0" xfId="1" applyNumberFormat="1" applyFont="1" applyFill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164" fontId="7" fillId="0" borderId="0" xfId="1" applyNumberFormat="1" applyFont="1" applyFill="1" applyAlignment="1">
      <alignment horizontal="left" vertical="center"/>
    </xf>
    <xf numFmtId="164" fontId="7" fillId="0" borderId="0" xfId="1" applyNumberFormat="1" applyFont="1" applyFill="1" applyBorder="1" applyAlignment="1">
      <alignment horizontal="left" vertical="center"/>
    </xf>
    <xf numFmtId="0" fontId="8" fillId="0" borderId="0" xfId="6" applyFont="1" applyFill="1" applyAlignment="1">
      <alignment horizontal="center" vertical="center"/>
    </xf>
    <xf numFmtId="0" fontId="8" fillId="0" borderId="1" xfId="6" applyFont="1" applyFill="1" applyBorder="1" applyAlignment="1">
      <alignment horizontal="center"/>
    </xf>
    <xf numFmtId="0" fontId="8" fillId="0" borderId="0" xfId="6" applyFont="1" applyFill="1" applyAlignment="1">
      <alignment horizontal="center"/>
    </xf>
    <xf numFmtId="0" fontId="8" fillId="0" borderId="1" xfId="6" applyFont="1" applyFill="1" applyBorder="1" applyAlignment="1">
      <alignment horizontal="center" wrapText="1"/>
    </xf>
    <xf numFmtId="0" fontId="8" fillId="0" borderId="0" xfId="6" applyFont="1" applyFill="1" applyBorder="1" applyAlignment="1">
      <alignment horizontal="center"/>
    </xf>
    <xf numFmtId="0" fontId="8" fillId="0" borderId="0" xfId="6" applyFont="1" applyFill="1" applyBorder="1" applyAlignment="1">
      <alignment horizontal="center" vertical="center"/>
    </xf>
    <xf numFmtId="0" fontId="8" fillId="0" borderId="0" xfId="6" applyFont="1" applyFill="1" applyBorder="1" applyAlignment="1">
      <alignment horizontal="center" vertical="center" wrapText="1"/>
    </xf>
    <xf numFmtId="0" fontId="8" fillId="0" borderId="0" xfId="6" applyFont="1" applyFill="1" applyAlignment="1">
      <alignment horizontal="left" vertical="center"/>
    </xf>
    <xf numFmtId="0" fontId="8" fillId="0" borderId="0" xfId="6" applyFont="1" applyFill="1" applyAlignment="1">
      <alignment horizontal="center" vertical="center" wrapText="1"/>
    </xf>
    <xf numFmtId="43" fontId="8" fillId="0" borderId="0" xfId="2" applyFont="1" applyFill="1" applyAlignment="1">
      <alignment horizontal="center" vertical="center"/>
    </xf>
    <xf numFmtId="43" fontId="8" fillId="0" borderId="0" xfId="2" applyFont="1" applyFill="1" applyBorder="1" applyAlignment="1">
      <alignment horizontal="center" vertical="center"/>
    </xf>
    <xf numFmtId="0" fontId="8" fillId="0" borderId="0" xfId="6" applyFont="1" applyFill="1" applyAlignment="1">
      <alignment vertical="center"/>
    </xf>
    <xf numFmtId="164" fontId="8" fillId="0" borderId="0" xfId="2" applyNumberFormat="1" applyFont="1" applyFill="1" applyAlignment="1">
      <alignment vertical="center"/>
    </xf>
    <xf numFmtId="164" fontId="8" fillId="0" borderId="0" xfId="2" applyNumberFormat="1" applyFont="1" applyFill="1" applyBorder="1" applyAlignment="1">
      <alignment vertical="center"/>
    </xf>
    <xf numFmtId="165" fontId="8" fillId="0" borderId="0" xfId="4" applyNumberFormat="1" applyFont="1" applyFill="1" applyAlignment="1">
      <alignment horizontal="left" vertical="center"/>
    </xf>
    <xf numFmtId="165" fontId="8" fillId="0" borderId="0" xfId="4" applyNumberFormat="1" applyFont="1" applyFill="1" applyAlignment="1">
      <alignment vertical="center"/>
    </xf>
    <xf numFmtId="164" fontId="8" fillId="0" borderId="0" xfId="2" applyNumberFormat="1" applyFont="1" applyFill="1" applyAlignment="1">
      <alignment horizontal="left" vertical="center"/>
    </xf>
    <xf numFmtId="164" fontId="8" fillId="0" borderId="2" xfId="2" applyNumberFormat="1" applyFont="1" applyFill="1" applyBorder="1" applyAlignment="1">
      <alignment horizontal="left" vertical="center"/>
    </xf>
    <xf numFmtId="164" fontId="8" fillId="0" borderId="0" xfId="2" applyNumberFormat="1" applyFont="1" applyFill="1" applyBorder="1" applyAlignment="1">
      <alignment horizontal="left" vertical="center"/>
    </xf>
    <xf numFmtId="164" fontId="6" fillId="0" borderId="0" xfId="2" applyNumberFormat="1" applyFont="1" applyFill="1"/>
    <xf numFmtId="164" fontId="6" fillId="0" borderId="0" xfId="2" applyNumberFormat="1" applyFont="1" applyFill="1" applyBorder="1"/>
    <xf numFmtId="165" fontId="8" fillId="0" borderId="2" xfId="4" applyNumberFormat="1" applyFont="1" applyFill="1" applyBorder="1" applyAlignment="1">
      <alignment horizontal="left" vertical="center"/>
    </xf>
    <xf numFmtId="165" fontId="2" fillId="0" borderId="0" xfId="6" applyNumberFormat="1" applyFont="1" applyAlignment="1">
      <alignment vertical="center"/>
    </xf>
    <xf numFmtId="164" fontId="7" fillId="0" borderId="0" xfId="6" applyNumberFormat="1" applyFont="1" applyFill="1" applyAlignment="1">
      <alignment vertical="center"/>
    </xf>
    <xf numFmtId="0" fontId="2" fillId="0" borderId="0" xfId="6" applyFont="1" applyFill="1" applyBorder="1" applyAlignment="1">
      <alignment horizontal="center" vertical="center"/>
    </xf>
    <xf numFmtId="0" fontId="5" fillId="0" borderId="0" xfId="6" applyFont="1" applyFill="1" applyBorder="1" applyAlignment="1">
      <alignment horizontal="center" vertical="center"/>
    </xf>
  </cellXfs>
  <cellStyles count="7">
    <cellStyle name="Comma" xfId="1" builtinId="3"/>
    <cellStyle name="Comma 10" xfId="2"/>
    <cellStyle name="Comma 3" xfId="3"/>
    <cellStyle name="Currency 10" xfId="4"/>
    <cellStyle name="Currency 3" xfId="5"/>
    <cellStyle name="Normal" xfId="0" builtinId="0"/>
    <cellStyle name="Normal_expenditures 97-98" xfId="6"/>
  </cellStyles>
  <dxfs count="1"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33021</xdr:rowOff>
    </xdr:from>
    <xdr:to>
      <xdr:col>4</xdr:col>
      <xdr:colOff>1170809</xdr:colOff>
      <xdr:row>5</xdr:row>
      <xdr:rowOff>163800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7341"/>
          <a:ext cx="2397629" cy="626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72"/>
  <sheetViews>
    <sheetView showGridLines="0" tabSelected="1" zoomScale="80" zoomScaleNormal="80" workbookViewId="0">
      <pane xSplit="5" ySplit="10" topLeftCell="F128" activePane="bottomRight" state="frozen"/>
      <selection pane="topRight" activeCell="F1" sqref="F1"/>
      <selection pane="bottomLeft" activeCell="A11" sqref="A11"/>
      <selection pane="bottomRight" activeCell="H158" sqref="H158"/>
    </sheetView>
  </sheetViews>
  <sheetFormatPr defaultColWidth="9.140625" defaultRowHeight="12" x14ac:dyDescent="0.2"/>
  <cols>
    <col min="1" max="1" width="3.7109375" style="1" customWidth="1"/>
    <col min="2" max="2" width="5.140625" style="2" customWidth="1"/>
    <col min="3" max="3" width="7.5703125" style="2" hidden="1" customWidth="1"/>
    <col min="4" max="4" width="9.140625" style="2"/>
    <col min="5" max="5" width="32.7109375" style="2" customWidth="1"/>
    <col min="6" max="6" width="14.7109375" style="2" customWidth="1"/>
    <col min="7" max="7" width="1.7109375" style="2" hidden="1" customWidth="1"/>
    <col min="8" max="8" width="14.7109375" style="2" customWidth="1"/>
    <col min="9" max="9" width="1.7109375" style="2" hidden="1" customWidth="1"/>
    <col min="10" max="10" width="14.7109375" style="2" customWidth="1"/>
    <col min="11" max="11" width="1.7109375" style="2" hidden="1" customWidth="1"/>
    <col min="12" max="12" width="14.7109375" style="2" customWidth="1"/>
    <col min="13" max="13" width="1.7109375" style="2" hidden="1" customWidth="1"/>
    <col min="14" max="14" width="14.7109375" style="2" customWidth="1"/>
    <col min="15" max="15" width="1.7109375" style="2" hidden="1" customWidth="1"/>
    <col min="16" max="16" width="14.7109375" style="2" customWidth="1"/>
    <col min="17" max="17" width="1.7109375" style="2" hidden="1" customWidth="1"/>
    <col min="18" max="18" width="14.7109375" style="2" customWidth="1"/>
    <col min="19" max="19" width="9.28515625" style="2" hidden="1" customWidth="1"/>
    <col min="20" max="20" width="9.140625" style="2"/>
    <col min="21" max="21" width="10" style="2" bestFit="1" customWidth="1"/>
    <col min="22" max="16384" width="9.140625" style="2"/>
  </cols>
  <sheetData>
    <row r="1" spans="1:19" s="4" customFormat="1" x14ac:dyDescent="0.2">
      <c r="A1" s="47"/>
      <c r="B1" s="47"/>
      <c r="C1" s="47"/>
      <c r="D1" s="47"/>
      <c r="E1" s="47"/>
    </row>
    <row r="2" spans="1:19" s="4" customFormat="1" ht="10.5" customHeight="1" x14ac:dyDescent="0.2">
      <c r="A2" s="47"/>
      <c r="B2" s="47"/>
      <c r="C2" s="47"/>
      <c r="D2" s="47"/>
      <c r="E2" s="47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9" s="3" customFormat="1" ht="16.5" x14ac:dyDescent="0.2">
      <c r="A3" s="47"/>
      <c r="B3" s="47"/>
      <c r="C3" s="47"/>
      <c r="D3" s="47"/>
      <c r="E3" s="47"/>
      <c r="F3" s="48" t="s">
        <v>141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9" s="3" customFormat="1" ht="8.25" customHeight="1" x14ac:dyDescent="0.2">
      <c r="A4" s="47"/>
      <c r="B4" s="47"/>
      <c r="C4" s="47"/>
      <c r="D4" s="47"/>
      <c r="E4" s="4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9" s="7" customFormat="1" ht="16.5" x14ac:dyDescent="0.2">
      <c r="A5" s="47"/>
      <c r="B5" s="47"/>
      <c r="C5" s="47"/>
      <c r="D5" s="47"/>
      <c r="E5" s="47"/>
      <c r="F5" s="48" t="s">
        <v>142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9" s="7" customFormat="1" ht="16.5" x14ac:dyDescent="0.2">
      <c r="A6" s="47"/>
      <c r="B6" s="47"/>
      <c r="C6" s="47"/>
      <c r="D6" s="47"/>
      <c r="E6" s="47"/>
      <c r="F6" s="48" t="s">
        <v>156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19" s="7" customFormat="1" ht="10.5" customHeight="1" x14ac:dyDescent="0.2">
      <c r="A7" s="47"/>
      <c r="B7" s="47"/>
      <c r="C7" s="47"/>
      <c r="D7" s="47"/>
      <c r="E7" s="4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9" s="7" customFormat="1" x14ac:dyDescent="0.2">
      <c r="A8" s="47"/>
      <c r="B8" s="47"/>
      <c r="C8" s="47"/>
      <c r="D8" s="47"/>
      <c r="E8" s="47"/>
    </row>
    <row r="9" spans="1:19" s="7" customFormat="1" x14ac:dyDescent="0.2">
      <c r="A9" s="47"/>
      <c r="B9" s="47"/>
      <c r="C9" s="47"/>
      <c r="D9" s="47"/>
      <c r="E9" s="47"/>
    </row>
    <row r="10" spans="1:19" s="15" customFormat="1" ht="25.5" customHeight="1" x14ac:dyDescent="0.25">
      <c r="A10" s="23"/>
      <c r="B10" s="23"/>
      <c r="C10" s="23"/>
      <c r="D10" s="23"/>
      <c r="E10" s="23"/>
      <c r="F10" s="24" t="s">
        <v>0</v>
      </c>
      <c r="G10" s="25"/>
      <c r="H10" s="24" t="s">
        <v>1</v>
      </c>
      <c r="I10" s="25"/>
      <c r="J10" s="24" t="s">
        <v>2</v>
      </c>
      <c r="K10" s="25"/>
      <c r="L10" s="26" t="s">
        <v>134</v>
      </c>
      <c r="M10" s="27"/>
      <c r="N10" s="24" t="s">
        <v>3</v>
      </c>
      <c r="O10" s="27"/>
      <c r="P10" s="26" t="s">
        <v>133</v>
      </c>
      <c r="Q10" s="25"/>
      <c r="R10" s="24" t="s">
        <v>4</v>
      </c>
      <c r="S10" s="15" t="s">
        <v>5</v>
      </c>
    </row>
    <row r="11" spans="1:19" s="15" customFormat="1" ht="12" customHeight="1" x14ac:dyDescent="0.2">
      <c r="A11" s="23"/>
      <c r="B11" s="23"/>
      <c r="C11" s="23"/>
      <c r="D11" s="23"/>
      <c r="E11" s="23"/>
      <c r="F11" s="28"/>
      <c r="G11" s="23"/>
      <c r="H11" s="28"/>
      <c r="I11" s="23"/>
      <c r="J11" s="28"/>
      <c r="K11" s="23"/>
      <c r="L11" s="29"/>
      <c r="M11" s="28"/>
      <c r="N11" s="28"/>
      <c r="O11" s="28"/>
      <c r="P11" s="29"/>
      <c r="Q11" s="23"/>
      <c r="R11" s="28"/>
    </row>
    <row r="12" spans="1:19" s="15" customFormat="1" ht="13.5" x14ac:dyDescent="0.2">
      <c r="A12" s="30" t="s">
        <v>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8"/>
      <c r="N12" s="23"/>
      <c r="O12" s="28"/>
      <c r="P12" s="31"/>
      <c r="Q12" s="23"/>
      <c r="R12" s="23"/>
    </row>
    <row r="13" spans="1:19" s="15" customFormat="1" ht="13.5" x14ac:dyDescent="0.2">
      <c r="A13" s="30" t="s">
        <v>7</v>
      </c>
      <c r="B13" s="23"/>
      <c r="C13" s="23"/>
      <c r="D13" s="23"/>
      <c r="E13" s="23"/>
      <c r="F13" s="23"/>
      <c r="G13" s="32"/>
      <c r="H13" s="32"/>
      <c r="I13" s="32"/>
      <c r="J13" s="32"/>
      <c r="K13" s="32"/>
      <c r="L13" s="32"/>
      <c r="M13" s="33"/>
      <c r="N13" s="32"/>
      <c r="O13" s="33"/>
      <c r="P13" s="32"/>
      <c r="Q13" s="32"/>
      <c r="R13" s="32"/>
      <c r="S13" s="16"/>
    </row>
    <row r="14" spans="1:19" s="17" customFormat="1" ht="13.5" x14ac:dyDescent="0.2">
      <c r="A14" s="30"/>
      <c r="B14" s="34" t="s">
        <v>8</v>
      </c>
      <c r="C14" s="34"/>
      <c r="D14" s="34"/>
      <c r="E14" s="34"/>
      <c r="F14" s="35"/>
      <c r="G14" s="35"/>
      <c r="H14" s="35"/>
      <c r="I14" s="35"/>
      <c r="J14" s="35"/>
      <c r="K14" s="35"/>
      <c r="L14" s="35"/>
      <c r="M14" s="36"/>
      <c r="N14" s="35"/>
      <c r="O14" s="36"/>
      <c r="P14" s="35"/>
      <c r="Q14" s="35"/>
      <c r="R14" s="35"/>
      <c r="S14" s="20"/>
    </row>
    <row r="15" spans="1:19" s="17" customFormat="1" ht="13.5" x14ac:dyDescent="0.25">
      <c r="A15" s="30"/>
      <c r="B15" s="34"/>
      <c r="C15" s="34"/>
      <c r="D15" s="34" t="s">
        <v>29</v>
      </c>
      <c r="E15" s="34"/>
      <c r="F15" s="37">
        <f>+H15+J15+L15+N15+P15+R15</f>
        <v>36892</v>
      </c>
      <c r="G15" s="38"/>
      <c r="H15" s="37">
        <v>460</v>
      </c>
      <c r="I15" s="38">
        <v>0</v>
      </c>
      <c r="J15" s="37">
        <v>16218</v>
      </c>
      <c r="K15" s="38"/>
      <c r="L15" s="37">
        <v>10738</v>
      </c>
      <c r="M15" s="38"/>
      <c r="N15" s="37">
        <v>575</v>
      </c>
      <c r="O15" s="38"/>
      <c r="P15" s="37">
        <v>8901</v>
      </c>
      <c r="Q15" s="38"/>
      <c r="R15" s="37">
        <v>0</v>
      </c>
      <c r="S15" s="10">
        <v>2548</v>
      </c>
    </row>
    <row r="16" spans="1:19" s="17" customFormat="1" ht="13.5" x14ac:dyDescent="0.25">
      <c r="A16" s="30"/>
      <c r="B16" s="34"/>
      <c r="C16" s="34"/>
      <c r="D16" s="34" t="s">
        <v>30</v>
      </c>
      <c r="E16" s="34"/>
      <c r="F16" s="39">
        <f>H16+J16+L16+N16+P16+R16</f>
        <v>777232</v>
      </c>
      <c r="G16" s="35"/>
      <c r="H16" s="39">
        <v>554067</v>
      </c>
      <c r="I16" s="35"/>
      <c r="J16" s="39">
        <v>0</v>
      </c>
      <c r="K16" s="35"/>
      <c r="L16" s="39">
        <v>221578</v>
      </c>
      <c r="M16" s="35"/>
      <c r="N16" s="39">
        <v>51</v>
      </c>
      <c r="O16" s="35"/>
      <c r="P16" s="39">
        <v>1536</v>
      </c>
      <c r="Q16" s="35"/>
      <c r="R16" s="39">
        <v>0</v>
      </c>
      <c r="S16" s="11">
        <v>0</v>
      </c>
    </row>
    <row r="17" spans="1:19" s="17" customFormat="1" ht="13.5" x14ac:dyDescent="0.25">
      <c r="A17" s="30"/>
      <c r="B17" s="34"/>
      <c r="C17" s="34"/>
      <c r="D17" s="34" t="s">
        <v>31</v>
      </c>
      <c r="E17" s="34"/>
      <c r="F17" s="39">
        <f t="shared" ref="F17:F22" si="0">H17+J17+L17+N17+P17+R17</f>
        <v>0</v>
      </c>
      <c r="G17" s="35"/>
      <c r="H17" s="39">
        <v>0</v>
      </c>
      <c r="I17" s="35"/>
      <c r="J17" s="39">
        <v>0</v>
      </c>
      <c r="K17" s="35"/>
      <c r="L17" s="39">
        <v>0</v>
      </c>
      <c r="M17" s="35"/>
      <c r="N17" s="39">
        <v>0</v>
      </c>
      <c r="O17" s="35"/>
      <c r="P17" s="39">
        <v>0</v>
      </c>
      <c r="Q17" s="35"/>
      <c r="R17" s="39">
        <v>0</v>
      </c>
      <c r="S17" s="11">
        <v>0</v>
      </c>
    </row>
    <row r="18" spans="1:19" s="17" customFormat="1" ht="13.5" x14ac:dyDescent="0.25">
      <c r="A18" s="30"/>
      <c r="B18" s="34"/>
      <c r="C18" s="34"/>
      <c r="D18" s="34" t="s">
        <v>32</v>
      </c>
      <c r="E18" s="34"/>
      <c r="F18" s="39">
        <f t="shared" si="0"/>
        <v>1251486</v>
      </c>
      <c r="G18" s="35"/>
      <c r="H18" s="39">
        <v>881032</v>
      </c>
      <c r="I18" s="35"/>
      <c r="J18" s="39">
        <v>0</v>
      </c>
      <c r="K18" s="35"/>
      <c r="L18" s="39">
        <v>367484</v>
      </c>
      <c r="M18" s="35"/>
      <c r="N18" s="39">
        <v>0</v>
      </c>
      <c r="O18" s="35"/>
      <c r="P18" s="39">
        <f>2462+508</f>
        <v>2970</v>
      </c>
      <c r="Q18" s="35"/>
      <c r="R18" s="39">
        <v>0</v>
      </c>
      <c r="S18" s="11">
        <v>0</v>
      </c>
    </row>
    <row r="19" spans="1:19" s="17" customFormat="1" ht="13.5" x14ac:dyDescent="0.25">
      <c r="A19" s="30"/>
      <c r="B19" s="34"/>
      <c r="C19" s="34"/>
      <c r="D19" s="34" t="s">
        <v>33</v>
      </c>
      <c r="E19" s="34"/>
      <c r="F19" s="39">
        <f t="shared" si="0"/>
        <v>839241</v>
      </c>
      <c r="G19" s="35"/>
      <c r="H19" s="39">
        <v>598243</v>
      </c>
      <c r="I19" s="35"/>
      <c r="J19" s="39">
        <v>0</v>
      </c>
      <c r="K19" s="35"/>
      <c r="L19" s="39">
        <v>239506</v>
      </c>
      <c r="M19" s="35"/>
      <c r="N19" s="39">
        <v>0</v>
      </c>
      <c r="O19" s="35"/>
      <c r="P19" s="39">
        <f>1345+147</f>
        <v>1492</v>
      </c>
      <c r="Q19" s="35"/>
      <c r="R19" s="39">
        <v>0</v>
      </c>
      <c r="S19" s="11">
        <v>0</v>
      </c>
    </row>
    <row r="20" spans="1:19" s="17" customFormat="1" ht="13.5" x14ac:dyDescent="0.25">
      <c r="A20" s="30"/>
      <c r="B20" s="34"/>
      <c r="C20" s="34"/>
      <c r="D20" s="34" t="s">
        <v>140</v>
      </c>
      <c r="E20" s="34"/>
      <c r="F20" s="39">
        <f t="shared" si="0"/>
        <v>169454</v>
      </c>
      <c r="G20" s="35"/>
      <c r="H20" s="39">
        <v>134411</v>
      </c>
      <c r="I20" s="35"/>
      <c r="J20" s="39">
        <v>0</v>
      </c>
      <c r="K20" s="35"/>
      <c r="L20" s="39">
        <v>34599</v>
      </c>
      <c r="M20" s="35"/>
      <c r="N20" s="39">
        <v>0</v>
      </c>
      <c r="O20" s="35"/>
      <c r="P20" s="39">
        <v>444</v>
      </c>
      <c r="Q20" s="35"/>
      <c r="R20" s="39">
        <v>0</v>
      </c>
      <c r="S20" s="11"/>
    </row>
    <row r="21" spans="1:19" s="17" customFormat="1" ht="13.5" x14ac:dyDescent="0.25">
      <c r="A21" s="30"/>
      <c r="B21" s="34"/>
      <c r="C21" s="34"/>
      <c r="D21" s="34" t="s">
        <v>147</v>
      </c>
      <c r="E21" s="34"/>
      <c r="F21" s="39">
        <f t="shared" si="0"/>
        <v>0</v>
      </c>
      <c r="G21" s="35"/>
      <c r="H21" s="39">
        <v>0</v>
      </c>
      <c r="I21" s="35"/>
      <c r="J21" s="39">
        <v>0</v>
      </c>
      <c r="K21" s="35"/>
      <c r="L21" s="39">
        <v>0</v>
      </c>
      <c r="M21" s="35"/>
      <c r="N21" s="39">
        <v>0</v>
      </c>
      <c r="O21" s="35"/>
      <c r="P21" s="39">
        <v>0</v>
      </c>
      <c r="Q21" s="35"/>
      <c r="R21" s="39">
        <v>0</v>
      </c>
      <c r="S21" s="11"/>
    </row>
    <row r="22" spans="1:19" s="17" customFormat="1" ht="13.5" x14ac:dyDescent="0.25">
      <c r="A22" s="30"/>
      <c r="B22" s="34"/>
      <c r="C22" s="34"/>
      <c r="D22" s="34" t="s">
        <v>34</v>
      </c>
      <c r="E22" s="34"/>
      <c r="F22" s="39">
        <f t="shared" si="0"/>
        <v>60735</v>
      </c>
      <c r="G22" s="35"/>
      <c r="H22" s="39">
        <v>45733</v>
      </c>
      <c r="I22" s="35"/>
      <c r="J22" s="39">
        <v>0</v>
      </c>
      <c r="K22" s="35"/>
      <c r="L22" s="39">
        <v>14565</v>
      </c>
      <c r="M22" s="35"/>
      <c r="N22" s="39">
        <v>0</v>
      </c>
      <c r="O22" s="35"/>
      <c r="P22" s="39">
        <v>437</v>
      </c>
      <c r="Q22" s="35"/>
      <c r="R22" s="39">
        <v>0</v>
      </c>
      <c r="S22" s="11">
        <v>2897.68</v>
      </c>
    </row>
    <row r="23" spans="1:19" s="17" customFormat="1" ht="13.5" x14ac:dyDescent="0.2">
      <c r="A23" s="30"/>
      <c r="B23" s="34"/>
      <c r="C23" s="34"/>
      <c r="D23" s="34"/>
      <c r="E23" s="34" t="s">
        <v>35</v>
      </c>
      <c r="F23" s="40">
        <f>SUM(F15:F22)</f>
        <v>3135040</v>
      </c>
      <c r="G23" s="35"/>
      <c r="H23" s="40">
        <f>SUM(H15:H22)</f>
        <v>2213946</v>
      </c>
      <c r="I23" s="35"/>
      <c r="J23" s="40">
        <f>SUM(J15:J22)</f>
        <v>16218</v>
      </c>
      <c r="K23" s="35"/>
      <c r="L23" s="40">
        <f>SUM(L15:L22)</f>
        <v>888470</v>
      </c>
      <c r="M23" s="35"/>
      <c r="N23" s="40">
        <f>SUM(N15:N22)</f>
        <v>626</v>
      </c>
      <c r="O23" s="35"/>
      <c r="P23" s="40">
        <f>SUM(P15:P22)</f>
        <v>15780</v>
      </c>
      <c r="Q23" s="35"/>
      <c r="R23" s="40">
        <f>SUM(R15:R22)</f>
        <v>0</v>
      </c>
      <c r="S23" s="20">
        <f>SUM(S15:S22)</f>
        <v>5445.68</v>
      </c>
    </row>
    <row r="24" spans="1:19" s="17" customFormat="1" ht="13.5" x14ac:dyDescent="0.2">
      <c r="A24" s="30"/>
      <c r="B24" s="34" t="s">
        <v>10</v>
      </c>
      <c r="C24" s="34"/>
      <c r="D24" s="34"/>
      <c r="E24" s="34"/>
      <c r="F24" s="35"/>
      <c r="G24" s="35"/>
      <c r="H24" s="35"/>
      <c r="I24" s="35"/>
      <c r="J24" s="35"/>
      <c r="K24" s="35"/>
      <c r="L24" s="35"/>
      <c r="M24" s="36"/>
      <c r="N24" s="35"/>
      <c r="O24" s="36"/>
      <c r="P24" s="35"/>
      <c r="Q24" s="35"/>
      <c r="R24" s="35"/>
      <c r="S24" s="20"/>
    </row>
    <row r="25" spans="1:19" s="17" customFormat="1" ht="13.5" x14ac:dyDescent="0.25">
      <c r="A25" s="30"/>
      <c r="B25" s="34"/>
      <c r="C25" s="34"/>
      <c r="D25" s="34" t="s">
        <v>36</v>
      </c>
      <c r="E25" s="34"/>
      <c r="F25" s="39">
        <f t="shared" ref="F25:F34" si="1">H25+J25+L25+N25+P25+R25</f>
        <v>4763</v>
      </c>
      <c r="G25" s="35"/>
      <c r="H25" s="39">
        <v>0</v>
      </c>
      <c r="I25" s="35"/>
      <c r="J25" s="39">
        <v>0</v>
      </c>
      <c r="K25" s="35"/>
      <c r="L25" s="39">
        <v>3293</v>
      </c>
      <c r="M25" s="35"/>
      <c r="N25" s="39">
        <v>0</v>
      </c>
      <c r="O25" s="35"/>
      <c r="P25" s="39">
        <v>1470</v>
      </c>
      <c r="Q25" s="35"/>
      <c r="R25" s="39">
        <v>0</v>
      </c>
      <c r="S25" s="11">
        <v>0</v>
      </c>
    </row>
    <row r="26" spans="1:19" s="17" customFormat="1" ht="13.5" x14ac:dyDescent="0.25">
      <c r="A26" s="30"/>
      <c r="B26" s="34"/>
      <c r="C26" s="34"/>
      <c r="D26" s="34" t="s">
        <v>148</v>
      </c>
      <c r="E26" s="34"/>
      <c r="F26" s="39">
        <f t="shared" si="1"/>
        <v>0</v>
      </c>
      <c r="G26" s="35"/>
      <c r="H26" s="39">
        <v>0</v>
      </c>
      <c r="I26" s="35"/>
      <c r="J26" s="39">
        <v>0</v>
      </c>
      <c r="K26" s="35"/>
      <c r="L26" s="39">
        <v>0</v>
      </c>
      <c r="M26" s="35"/>
      <c r="N26" s="39">
        <v>0</v>
      </c>
      <c r="O26" s="35"/>
      <c r="P26" s="39">
        <v>0</v>
      </c>
      <c r="Q26" s="35"/>
      <c r="R26" s="39">
        <v>0</v>
      </c>
      <c r="S26" s="11"/>
    </row>
    <row r="27" spans="1:19" s="17" customFormat="1" ht="13.5" x14ac:dyDescent="0.25">
      <c r="A27" s="30"/>
      <c r="B27" s="34"/>
      <c r="C27" s="34"/>
      <c r="D27" s="34" t="s">
        <v>39</v>
      </c>
      <c r="E27" s="34"/>
      <c r="F27" s="39">
        <f t="shared" si="1"/>
        <v>16487</v>
      </c>
      <c r="G27" s="35"/>
      <c r="H27" s="39">
        <v>0</v>
      </c>
      <c r="I27" s="35"/>
      <c r="J27" s="39">
        <v>0</v>
      </c>
      <c r="K27" s="35"/>
      <c r="L27" s="39">
        <v>0</v>
      </c>
      <c r="M27" s="35"/>
      <c r="N27" s="39">
        <v>4189</v>
      </c>
      <c r="O27" s="35"/>
      <c r="P27" s="39">
        <v>12298</v>
      </c>
      <c r="Q27" s="35"/>
      <c r="R27" s="39">
        <v>0</v>
      </c>
      <c r="S27" s="11">
        <v>0</v>
      </c>
    </row>
    <row r="28" spans="1:19" s="17" customFormat="1" ht="13.5" x14ac:dyDescent="0.25">
      <c r="A28" s="30"/>
      <c r="B28" s="34"/>
      <c r="C28" s="34"/>
      <c r="D28" s="34" t="s">
        <v>10</v>
      </c>
      <c r="E28" s="34"/>
      <c r="F28" s="39">
        <f t="shared" si="1"/>
        <v>1030873</v>
      </c>
      <c r="G28" s="35"/>
      <c r="H28" s="39">
        <v>751277</v>
      </c>
      <c r="I28" s="35"/>
      <c r="J28" s="39">
        <v>18146</v>
      </c>
      <c r="K28" s="35"/>
      <c r="L28" s="39">
        <v>254589</v>
      </c>
      <c r="M28" s="35"/>
      <c r="N28" s="39">
        <v>0</v>
      </c>
      <c r="O28" s="35"/>
      <c r="P28" s="39">
        <f>5654+1207</f>
        <v>6861</v>
      </c>
      <c r="Q28" s="35"/>
      <c r="R28" s="39">
        <v>0</v>
      </c>
      <c r="S28" s="11">
        <v>0</v>
      </c>
    </row>
    <row r="29" spans="1:19" s="17" customFormat="1" ht="13.5" x14ac:dyDescent="0.25">
      <c r="A29" s="30"/>
      <c r="B29" s="34"/>
      <c r="C29" s="34"/>
      <c r="D29" s="34" t="s">
        <v>40</v>
      </c>
      <c r="E29" s="34"/>
      <c r="F29" s="39">
        <f t="shared" si="1"/>
        <v>541</v>
      </c>
      <c r="G29" s="35"/>
      <c r="H29" s="39">
        <v>0</v>
      </c>
      <c r="I29" s="35"/>
      <c r="J29" s="39">
        <v>0</v>
      </c>
      <c r="K29" s="35"/>
      <c r="L29" s="39">
        <v>0</v>
      </c>
      <c r="M29" s="35"/>
      <c r="N29" s="39">
        <v>0</v>
      </c>
      <c r="O29" s="35"/>
      <c r="P29" s="39">
        <v>541</v>
      </c>
      <c r="Q29" s="35"/>
      <c r="R29" s="39">
        <v>0</v>
      </c>
      <c r="S29" s="11">
        <v>0</v>
      </c>
    </row>
    <row r="30" spans="1:19" s="17" customFormat="1" ht="13.5" x14ac:dyDescent="0.25">
      <c r="A30" s="30"/>
      <c r="B30" s="34"/>
      <c r="C30" s="34"/>
      <c r="D30" s="34" t="s">
        <v>41</v>
      </c>
      <c r="E30" s="34"/>
      <c r="F30" s="39">
        <f t="shared" si="1"/>
        <v>513233</v>
      </c>
      <c r="G30" s="35"/>
      <c r="H30" s="39">
        <v>344296</v>
      </c>
      <c r="I30" s="35"/>
      <c r="J30" s="39">
        <v>17164</v>
      </c>
      <c r="K30" s="35"/>
      <c r="L30" s="39">
        <v>147298</v>
      </c>
      <c r="M30" s="35"/>
      <c r="N30" s="39">
        <v>0</v>
      </c>
      <c r="O30" s="35"/>
      <c r="P30" s="39">
        <f>2444+1803</f>
        <v>4247</v>
      </c>
      <c r="Q30" s="35"/>
      <c r="R30" s="39">
        <v>228</v>
      </c>
      <c r="S30" s="11"/>
    </row>
    <row r="31" spans="1:19" s="17" customFormat="1" ht="13.5" x14ac:dyDescent="0.25">
      <c r="A31" s="30"/>
      <c r="B31" s="34"/>
      <c r="C31" s="34"/>
      <c r="D31" s="34" t="s">
        <v>42</v>
      </c>
      <c r="E31" s="34"/>
      <c r="F31" s="39">
        <f t="shared" si="1"/>
        <v>0</v>
      </c>
      <c r="G31" s="35"/>
      <c r="H31" s="39">
        <v>0</v>
      </c>
      <c r="I31" s="35"/>
      <c r="J31" s="39">
        <v>0</v>
      </c>
      <c r="K31" s="35"/>
      <c r="L31" s="39">
        <v>0</v>
      </c>
      <c r="M31" s="35"/>
      <c r="N31" s="39">
        <v>0</v>
      </c>
      <c r="O31" s="35"/>
      <c r="P31" s="39">
        <v>0</v>
      </c>
      <c r="Q31" s="35"/>
      <c r="R31" s="39">
        <v>0</v>
      </c>
      <c r="S31" s="11">
        <v>0</v>
      </c>
    </row>
    <row r="32" spans="1:19" s="17" customFormat="1" ht="13.5" x14ac:dyDescent="0.25">
      <c r="A32" s="30"/>
      <c r="B32" s="34"/>
      <c r="C32" s="34"/>
      <c r="D32" s="34" t="s">
        <v>92</v>
      </c>
      <c r="E32" s="34"/>
      <c r="F32" s="39">
        <f t="shared" si="1"/>
        <v>102538</v>
      </c>
      <c r="G32" s="35"/>
      <c r="H32" s="39">
        <v>52435</v>
      </c>
      <c r="I32" s="35"/>
      <c r="J32" s="39">
        <v>20934</v>
      </c>
      <c r="K32" s="35"/>
      <c r="L32" s="39">
        <v>28586</v>
      </c>
      <c r="M32" s="35"/>
      <c r="N32" s="39">
        <v>0</v>
      </c>
      <c r="O32" s="35"/>
      <c r="P32" s="39">
        <v>583</v>
      </c>
      <c r="Q32" s="35"/>
      <c r="R32" s="39">
        <v>0</v>
      </c>
      <c r="S32" s="11">
        <v>0</v>
      </c>
    </row>
    <row r="33" spans="1:23" s="17" customFormat="1" ht="13.5" x14ac:dyDescent="0.25">
      <c r="A33" s="30"/>
      <c r="B33" s="34"/>
      <c r="C33" s="34"/>
      <c r="D33" s="34" t="s">
        <v>95</v>
      </c>
      <c r="E33" s="34"/>
      <c r="F33" s="39">
        <f t="shared" si="1"/>
        <v>977069</v>
      </c>
      <c r="G33" s="35"/>
      <c r="H33" s="39">
        <v>684682</v>
      </c>
      <c r="I33" s="35">
        <v>0</v>
      </c>
      <c r="J33" s="39">
        <v>18361</v>
      </c>
      <c r="K33" s="35">
        <v>0</v>
      </c>
      <c r="L33" s="39">
        <v>268202</v>
      </c>
      <c r="M33" s="35">
        <v>0</v>
      </c>
      <c r="N33" s="39">
        <v>0</v>
      </c>
      <c r="O33" s="35">
        <v>0</v>
      </c>
      <c r="P33" s="39">
        <v>5411</v>
      </c>
      <c r="Q33" s="35">
        <v>0</v>
      </c>
      <c r="R33" s="39">
        <v>413</v>
      </c>
      <c r="S33" s="11">
        <v>0</v>
      </c>
    </row>
    <row r="34" spans="1:23" s="17" customFormat="1" ht="13.5" x14ac:dyDescent="0.25">
      <c r="A34" s="30"/>
      <c r="B34" s="34"/>
      <c r="C34" s="34"/>
      <c r="D34" s="34" t="s">
        <v>93</v>
      </c>
      <c r="E34" s="34"/>
      <c r="F34" s="39">
        <f t="shared" si="1"/>
        <v>1422</v>
      </c>
      <c r="G34" s="35"/>
      <c r="H34" s="39">
        <v>0</v>
      </c>
      <c r="I34" s="35"/>
      <c r="J34" s="39">
        <v>0</v>
      </c>
      <c r="K34" s="35"/>
      <c r="L34" s="39">
        <v>0</v>
      </c>
      <c r="M34" s="35"/>
      <c r="N34" s="39">
        <v>0</v>
      </c>
      <c r="O34" s="35"/>
      <c r="P34" s="39">
        <v>179</v>
      </c>
      <c r="Q34" s="35"/>
      <c r="R34" s="39">
        <v>1243</v>
      </c>
      <c r="S34" s="11">
        <v>0</v>
      </c>
    </row>
    <row r="35" spans="1:23" s="17" customFormat="1" ht="13.5" x14ac:dyDescent="0.2">
      <c r="A35" s="30"/>
      <c r="B35" s="34"/>
      <c r="C35" s="34"/>
      <c r="D35" s="34"/>
      <c r="E35" s="34" t="s">
        <v>37</v>
      </c>
      <c r="F35" s="40">
        <f>SUM(F25:F34)</f>
        <v>2646926</v>
      </c>
      <c r="G35" s="35"/>
      <c r="H35" s="40">
        <f>SUM(H25:H34)</f>
        <v>1832690</v>
      </c>
      <c r="I35" s="35"/>
      <c r="J35" s="40">
        <f>SUM(J25:J34)</f>
        <v>74605</v>
      </c>
      <c r="K35" s="35"/>
      <c r="L35" s="40">
        <f>SUM(L25:L34)</f>
        <v>701968</v>
      </c>
      <c r="M35" s="35"/>
      <c r="N35" s="40">
        <f>SUM(N25:N34)</f>
        <v>4189</v>
      </c>
      <c r="O35" s="35"/>
      <c r="P35" s="40">
        <f>SUM(P25:P34)</f>
        <v>31590</v>
      </c>
      <c r="Q35" s="35"/>
      <c r="R35" s="40">
        <f>SUM(R25:R34)</f>
        <v>1884</v>
      </c>
      <c r="S35" s="20">
        <f>SUM(S25:S34)</f>
        <v>0</v>
      </c>
      <c r="U35" s="46"/>
    </row>
    <row r="36" spans="1:23" s="17" customFormat="1" ht="13.5" x14ac:dyDescent="0.2">
      <c r="A36" s="30"/>
      <c r="B36" s="34" t="s">
        <v>38</v>
      </c>
      <c r="C36" s="34"/>
      <c r="D36" s="34"/>
      <c r="E36" s="34"/>
      <c r="F36" s="39" t="s">
        <v>9</v>
      </c>
      <c r="G36" s="35"/>
      <c r="H36" s="39"/>
      <c r="I36" s="35"/>
      <c r="J36" s="39"/>
      <c r="K36" s="35"/>
      <c r="L36" s="39"/>
      <c r="M36" s="36"/>
      <c r="N36" s="39"/>
      <c r="O36" s="36"/>
      <c r="P36" s="39"/>
      <c r="Q36" s="35"/>
      <c r="R36" s="39"/>
      <c r="S36" s="20"/>
    </row>
    <row r="37" spans="1:23" s="17" customFormat="1" ht="13.5" x14ac:dyDescent="0.2">
      <c r="A37" s="30"/>
      <c r="B37" s="34"/>
      <c r="C37" s="34"/>
      <c r="D37" s="34" t="s">
        <v>143</v>
      </c>
      <c r="E37" s="34"/>
      <c r="F37" s="39">
        <f>H37+J37+L37+N37+P37+R37</f>
        <v>38373</v>
      </c>
      <c r="G37" s="39"/>
      <c r="H37" s="39">
        <v>4543</v>
      </c>
      <c r="I37" s="39"/>
      <c r="J37" s="39">
        <v>0</v>
      </c>
      <c r="K37" s="39"/>
      <c r="L37" s="39">
        <v>1542</v>
      </c>
      <c r="M37" s="39"/>
      <c r="N37" s="39">
        <v>0</v>
      </c>
      <c r="O37" s="39"/>
      <c r="P37" s="39">
        <v>32288</v>
      </c>
      <c r="Q37" s="39"/>
      <c r="R37" s="39">
        <v>0</v>
      </c>
      <c r="S37" s="21"/>
      <c r="T37" s="21"/>
      <c r="U37" s="21"/>
      <c r="V37" s="21"/>
      <c r="W37" s="21"/>
    </row>
    <row r="38" spans="1:23" s="17" customFormat="1" ht="13.5" x14ac:dyDescent="0.2">
      <c r="A38" s="30"/>
      <c r="B38" s="34"/>
      <c r="C38" s="34"/>
      <c r="D38" s="34" t="s">
        <v>149</v>
      </c>
      <c r="E38" s="34"/>
      <c r="F38" s="39">
        <f t="shared" ref="F38" si="2">H38+J38+L38+N38+P38+R38</f>
        <v>17644</v>
      </c>
      <c r="G38" s="39"/>
      <c r="H38" s="39">
        <v>0</v>
      </c>
      <c r="I38" s="39"/>
      <c r="J38" s="39">
        <v>0</v>
      </c>
      <c r="K38" s="39"/>
      <c r="L38" s="39">
        <v>0</v>
      </c>
      <c r="M38" s="39"/>
      <c r="N38" s="39">
        <v>5431</v>
      </c>
      <c r="O38" s="39"/>
      <c r="P38" s="39">
        <v>12213</v>
      </c>
      <c r="Q38" s="39"/>
      <c r="R38" s="39"/>
      <c r="S38" s="21"/>
      <c r="T38" s="21"/>
      <c r="U38" s="21"/>
      <c r="V38" s="21"/>
      <c r="W38" s="21"/>
    </row>
    <row r="39" spans="1:23" s="17" customFormat="1" ht="13.5" x14ac:dyDescent="0.2">
      <c r="A39" s="30"/>
      <c r="B39" s="34"/>
      <c r="C39" s="34"/>
      <c r="D39" s="34"/>
      <c r="E39" s="34" t="s">
        <v>96</v>
      </c>
      <c r="F39" s="40">
        <f>SUM(F37:F38)</f>
        <v>56017</v>
      </c>
      <c r="G39" s="35"/>
      <c r="H39" s="40">
        <f>SUM(H37:H38)</f>
        <v>4543</v>
      </c>
      <c r="I39" s="35"/>
      <c r="J39" s="40">
        <f>SUM(J37:J38)</f>
        <v>0</v>
      </c>
      <c r="K39" s="35"/>
      <c r="L39" s="40">
        <f>SUM(L37:L38)</f>
        <v>1542</v>
      </c>
      <c r="M39" s="36"/>
      <c r="N39" s="40">
        <f>SUM(N37:N38)</f>
        <v>5431</v>
      </c>
      <c r="O39" s="36"/>
      <c r="P39" s="40">
        <f>SUM(P37:P38)</f>
        <v>44501</v>
      </c>
      <c r="Q39" s="35"/>
      <c r="R39" s="40">
        <f>SUM(R37:R37)</f>
        <v>0</v>
      </c>
      <c r="S39" s="20">
        <f>SUM(S37:S37)</f>
        <v>0</v>
      </c>
    </row>
    <row r="40" spans="1:23" s="17" customFormat="1" ht="13.5" x14ac:dyDescent="0.2">
      <c r="A40" s="30"/>
      <c r="B40" s="34" t="s">
        <v>11</v>
      </c>
      <c r="C40" s="34"/>
      <c r="D40" s="34"/>
      <c r="E40" s="34"/>
      <c r="F40" s="35"/>
      <c r="G40" s="35"/>
      <c r="H40" s="35"/>
      <c r="I40" s="35"/>
      <c r="J40" s="35"/>
      <c r="K40" s="35"/>
      <c r="L40" s="35"/>
      <c r="M40" s="36"/>
      <c r="N40" s="35"/>
      <c r="O40" s="36"/>
      <c r="P40" s="35"/>
      <c r="Q40" s="35"/>
      <c r="R40" s="35"/>
      <c r="S40" s="20"/>
    </row>
    <row r="41" spans="1:23" s="17" customFormat="1" ht="13.5" x14ac:dyDescent="0.2">
      <c r="A41" s="30"/>
      <c r="B41" s="34"/>
      <c r="C41" s="34"/>
      <c r="D41" s="34" t="s">
        <v>97</v>
      </c>
      <c r="E41" s="34"/>
      <c r="F41" s="39">
        <f t="shared" ref="F41:F43" si="3">H41+J41+L41+N41+P41+R41</f>
        <v>357655</v>
      </c>
      <c r="G41" s="39"/>
      <c r="H41" s="39">
        <v>163670</v>
      </c>
      <c r="I41" s="39"/>
      <c r="J41" s="39">
        <v>0</v>
      </c>
      <c r="K41" s="39"/>
      <c r="L41" s="39">
        <v>52416</v>
      </c>
      <c r="M41" s="39"/>
      <c r="N41" s="39">
        <v>3787</v>
      </c>
      <c r="O41" s="39"/>
      <c r="P41" s="39">
        <v>137782</v>
      </c>
      <c r="Q41" s="39">
        <v>0</v>
      </c>
      <c r="R41" s="39">
        <v>0</v>
      </c>
      <c r="S41" s="21">
        <v>0</v>
      </c>
      <c r="T41" s="21"/>
      <c r="U41" s="21"/>
      <c r="V41" s="21"/>
      <c r="W41" s="21"/>
    </row>
    <row r="42" spans="1:23" s="17" customFormat="1" ht="13.5" x14ac:dyDescent="0.2">
      <c r="A42" s="30"/>
      <c r="B42" s="34"/>
      <c r="C42" s="34"/>
      <c r="D42" s="34" t="s">
        <v>98</v>
      </c>
      <c r="E42" s="34"/>
      <c r="F42" s="39">
        <f t="shared" si="3"/>
        <v>13035</v>
      </c>
      <c r="G42" s="35"/>
      <c r="H42" s="35">
        <v>9703</v>
      </c>
      <c r="I42" s="35"/>
      <c r="J42" s="35">
        <v>0</v>
      </c>
      <c r="K42" s="35"/>
      <c r="L42" s="35">
        <v>2720</v>
      </c>
      <c r="M42" s="36"/>
      <c r="N42" s="35">
        <v>0</v>
      </c>
      <c r="O42" s="36"/>
      <c r="P42" s="35">
        <v>612</v>
      </c>
      <c r="Q42" s="35"/>
      <c r="R42" s="35">
        <v>0</v>
      </c>
      <c r="S42" s="20">
        <v>0</v>
      </c>
    </row>
    <row r="43" spans="1:23" s="17" customFormat="1" ht="13.5" x14ac:dyDescent="0.2">
      <c r="A43" s="30"/>
      <c r="B43" s="34"/>
      <c r="C43" s="34"/>
      <c r="D43" s="34" t="s">
        <v>99</v>
      </c>
      <c r="E43" s="34"/>
      <c r="F43" s="39">
        <f t="shared" si="3"/>
        <v>51925</v>
      </c>
      <c r="G43" s="35"/>
      <c r="H43" s="39">
        <v>38381</v>
      </c>
      <c r="I43" s="35"/>
      <c r="J43" s="39">
        <v>0</v>
      </c>
      <c r="K43" s="35"/>
      <c r="L43" s="39">
        <v>8279</v>
      </c>
      <c r="M43" s="35"/>
      <c r="N43" s="39"/>
      <c r="O43" s="35"/>
      <c r="P43" s="39">
        <v>5265</v>
      </c>
      <c r="Q43" s="35"/>
      <c r="R43" s="39">
        <v>0</v>
      </c>
      <c r="S43" s="18">
        <v>0</v>
      </c>
      <c r="T43" s="21"/>
      <c r="U43" s="21"/>
      <c r="V43" s="21"/>
      <c r="W43" s="21"/>
    </row>
    <row r="44" spans="1:23" s="17" customFormat="1" ht="13.5" x14ac:dyDescent="0.2">
      <c r="A44" s="30"/>
      <c r="B44" s="34"/>
      <c r="C44" s="34"/>
      <c r="D44" s="34"/>
      <c r="E44" s="34" t="s">
        <v>105</v>
      </c>
      <c r="F44" s="40">
        <f>SUM(F41:F43)</f>
        <v>422615</v>
      </c>
      <c r="G44" s="35"/>
      <c r="H44" s="40">
        <f>SUM(H41:H43)</f>
        <v>211754</v>
      </c>
      <c r="I44" s="35"/>
      <c r="J44" s="40">
        <f>SUM(J41:J43)</f>
        <v>0</v>
      </c>
      <c r="K44" s="35"/>
      <c r="L44" s="40">
        <f>SUM(L41:L43)</f>
        <v>63415</v>
      </c>
      <c r="M44" s="36"/>
      <c r="N44" s="40">
        <f>SUM(N41:N43)</f>
        <v>3787</v>
      </c>
      <c r="O44" s="36"/>
      <c r="P44" s="40">
        <f>SUM(P41:P43)</f>
        <v>143659</v>
      </c>
      <c r="Q44" s="35"/>
      <c r="R44" s="40">
        <f>SUM(R41:R43)</f>
        <v>0</v>
      </c>
      <c r="S44" s="20">
        <f>SUM(S41:S43)</f>
        <v>0</v>
      </c>
    </row>
    <row r="45" spans="1:23" s="17" customFormat="1" ht="13.5" x14ac:dyDescent="0.2">
      <c r="A45" s="30"/>
      <c r="B45" s="34" t="s">
        <v>12</v>
      </c>
      <c r="C45" s="34"/>
      <c r="D45" s="34"/>
      <c r="E45" s="34"/>
      <c r="F45" s="39"/>
      <c r="G45" s="35"/>
      <c r="H45" s="39"/>
      <c r="I45" s="35"/>
      <c r="J45" s="39"/>
      <c r="K45" s="35"/>
      <c r="L45" s="39"/>
      <c r="M45" s="36"/>
      <c r="N45" s="39"/>
      <c r="O45" s="36"/>
      <c r="P45" s="39"/>
      <c r="Q45" s="35"/>
      <c r="R45" s="39"/>
      <c r="S45" s="20"/>
    </row>
    <row r="46" spans="1:23" s="17" customFormat="1" ht="13.5" x14ac:dyDescent="0.2">
      <c r="A46" s="30"/>
      <c r="B46" s="34"/>
      <c r="C46" s="34"/>
      <c r="D46" s="34" t="s">
        <v>100</v>
      </c>
      <c r="E46" s="34"/>
      <c r="F46" s="39">
        <f t="shared" ref="F46:F53" si="4">H46+J46+L46+N46+P46+R46</f>
        <v>17380</v>
      </c>
      <c r="G46" s="35"/>
      <c r="H46" s="39">
        <v>0</v>
      </c>
      <c r="I46" s="35"/>
      <c r="J46" s="39">
        <v>1500</v>
      </c>
      <c r="K46" s="35">
        <v>0</v>
      </c>
      <c r="L46" s="39">
        <v>15880</v>
      </c>
      <c r="M46" s="35">
        <v>0</v>
      </c>
      <c r="N46" s="39">
        <v>0</v>
      </c>
      <c r="O46" s="35">
        <v>0</v>
      </c>
      <c r="P46" s="39">
        <v>0</v>
      </c>
      <c r="Q46" s="35">
        <v>0</v>
      </c>
      <c r="R46" s="39">
        <v>0</v>
      </c>
      <c r="S46" s="18">
        <v>0</v>
      </c>
      <c r="T46" s="21"/>
      <c r="U46" s="21"/>
      <c r="V46" s="21"/>
      <c r="W46" s="21"/>
    </row>
    <row r="47" spans="1:23" s="17" customFormat="1" ht="13.5" x14ac:dyDescent="0.2">
      <c r="A47" s="30"/>
      <c r="B47" s="34"/>
      <c r="C47" s="34"/>
      <c r="D47" s="34" t="s">
        <v>150</v>
      </c>
      <c r="E47" s="34"/>
      <c r="F47" s="39">
        <f t="shared" si="4"/>
        <v>745525</v>
      </c>
      <c r="G47" s="35"/>
      <c r="H47" s="39">
        <v>491281</v>
      </c>
      <c r="I47" s="35"/>
      <c r="J47" s="39">
        <v>0</v>
      </c>
      <c r="K47" s="35"/>
      <c r="L47" s="39">
        <v>248871</v>
      </c>
      <c r="M47" s="35"/>
      <c r="N47" s="39">
        <v>0</v>
      </c>
      <c r="O47" s="35"/>
      <c r="P47" s="39">
        <f>3113+2722</f>
        <v>5835</v>
      </c>
      <c r="Q47" s="35"/>
      <c r="R47" s="39">
        <v>-462</v>
      </c>
      <c r="S47" s="18">
        <v>0</v>
      </c>
      <c r="T47" s="21"/>
      <c r="U47" s="21"/>
      <c r="V47" s="21"/>
      <c r="W47" s="21"/>
    </row>
    <row r="48" spans="1:23" s="17" customFormat="1" ht="13.5" x14ac:dyDescent="0.2">
      <c r="A48" s="30"/>
      <c r="B48" s="34"/>
      <c r="C48" s="34"/>
      <c r="D48" s="34" t="s">
        <v>101</v>
      </c>
      <c r="E48" s="34"/>
      <c r="F48" s="39">
        <f t="shared" si="4"/>
        <v>776381</v>
      </c>
      <c r="G48" s="35"/>
      <c r="H48" s="39">
        <v>515497</v>
      </c>
      <c r="I48" s="35"/>
      <c r="J48" s="39">
        <v>2389</v>
      </c>
      <c r="K48" s="35">
        <v>0</v>
      </c>
      <c r="L48" s="39">
        <v>252507</v>
      </c>
      <c r="M48" s="35">
        <v>0</v>
      </c>
      <c r="N48" s="39">
        <v>0</v>
      </c>
      <c r="O48" s="35">
        <v>0</v>
      </c>
      <c r="P48" s="39">
        <f>3677+2311</f>
        <v>5988</v>
      </c>
      <c r="Q48" s="35">
        <v>0</v>
      </c>
      <c r="R48" s="39">
        <v>0</v>
      </c>
      <c r="S48" s="18">
        <v>0</v>
      </c>
      <c r="T48" s="21"/>
      <c r="U48" s="21"/>
      <c r="V48" s="21"/>
      <c r="W48" s="21"/>
    </row>
    <row r="49" spans="1:26" s="17" customFormat="1" ht="13.5" x14ac:dyDescent="0.2">
      <c r="A49" s="30"/>
      <c r="B49" s="34"/>
      <c r="C49" s="34"/>
      <c r="D49" s="34" t="s">
        <v>135</v>
      </c>
      <c r="E49" s="34"/>
      <c r="F49" s="39">
        <f t="shared" si="4"/>
        <v>0</v>
      </c>
      <c r="G49" s="35"/>
      <c r="H49" s="39">
        <v>0</v>
      </c>
      <c r="I49" s="35"/>
      <c r="J49" s="39">
        <v>0</v>
      </c>
      <c r="K49" s="35"/>
      <c r="L49" s="39">
        <v>0</v>
      </c>
      <c r="M49" s="35"/>
      <c r="N49" s="39">
        <v>0</v>
      </c>
      <c r="O49" s="35"/>
      <c r="P49" s="39">
        <v>0</v>
      </c>
      <c r="Q49" s="35"/>
      <c r="R49" s="39">
        <v>0</v>
      </c>
      <c r="S49" s="18">
        <v>1</v>
      </c>
      <c r="T49" s="21"/>
      <c r="U49" s="21"/>
      <c r="V49" s="21"/>
      <c r="W49" s="21"/>
    </row>
    <row r="50" spans="1:26" s="17" customFormat="1" ht="13.5" x14ac:dyDescent="0.2">
      <c r="A50" s="30"/>
      <c r="B50" s="34"/>
      <c r="C50" s="34"/>
      <c r="D50" s="34" t="s">
        <v>102</v>
      </c>
      <c r="E50" s="34"/>
      <c r="F50" s="39">
        <f t="shared" si="4"/>
        <v>838939</v>
      </c>
      <c r="G50" s="35"/>
      <c r="H50" s="39">
        <v>599693</v>
      </c>
      <c r="I50" s="35"/>
      <c r="J50" s="39">
        <v>0</v>
      </c>
      <c r="K50" s="35"/>
      <c r="L50" s="39">
        <v>235998</v>
      </c>
      <c r="M50" s="35"/>
      <c r="N50" s="39">
        <v>0</v>
      </c>
      <c r="O50" s="35"/>
      <c r="P50" s="39">
        <v>3248</v>
      </c>
      <c r="Q50" s="35"/>
      <c r="R50" s="39">
        <v>0</v>
      </c>
      <c r="S50" s="18">
        <v>0</v>
      </c>
      <c r="T50" s="21"/>
      <c r="U50" s="21"/>
      <c r="V50" s="21"/>
      <c r="W50" s="21"/>
    </row>
    <row r="51" spans="1:26" s="17" customFormat="1" ht="13.5" x14ac:dyDescent="0.2">
      <c r="A51" s="30"/>
      <c r="B51" s="34"/>
      <c r="C51" s="34"/>
      <c r="D51" s="34" t="s">
        <v>43</v>
      </c>
      <c r="E51" s="34"/>
      <c r="F51" s="39">
        <f t="shared" si="4"/>
        <v>18090</v>
      </c>
      <c r="G51" s="35"/>
      <c r="H51" s="39">
        <v>13066</v>
      </c>
      <c r="I51" s="35"/>
      <c r="J51" s="39">
        <v>0</v>
      </c>
      <c r="K51" s="35"/>
      <c r="L51" s="39">
        <v>5024</v>
      </c>
      <c r="M51" s="35"/>
      <c r="N51" s="39">
        <v>0</v>
      </c>
      <c r="O51" s="35"/>
      <c r="P51" s="39">
        <v>0</v>
      </c>
      <c r="Q51" s="35"/>
      <c r="R51" s="39">
        <v>0</v>
      </c>
      <c r="S51" s="18">
        <v>1</v>
      </c>
      <c r="T51" s="21"/>
      <c r="U51" s="21"/>
      <c r="V51" s="21"/>
      <c r="W51" s="21"/>
    </row>
    <row r="52" spans="1:26" s="17" customFormat="1" ht="13.5" x14ac:dyDescent="0.2">
      <c r="A52" s="30"/>
      <c r="B52" s="34"/>
      <c r="C52" s="34"/>
      <c r="D52" s="34" t="s">
        <v>94</v>
      </c>
      <c r="E52" s="34"/>
      <c r="F52" s="39">
        <f t="shared" si="4"/>
        <v>29000</v>
      </c>
      <c r="G52" s="35"/>
      <c r="H52" s="39">
        <v>29000</v>
      </c>
      <c r="I52" s="35"/>
      <c r="J52" s="39">
        <v>0</v>
      </c>
      <c r="K52" s="35"/>
      <c r="L52" s="39">
        <v>0</v>
      </c>
      <c r="M52" s="35"/>
      <c r="N52" s="39">
        <v>0</v>
      </c>
      <c r="O52" s="35"/>
      <c r="P52" s="39">
        <v>0</v>
      </c>
      <c r="Q52" s="35"/>
      <c r="R52" s="39">
        <v>0</v>
      </c>
      <c r="S52" s="18">
        <v>2</v>
      </c>
      <c r="T52" s="21"/>
      <c r="U52" s="21"/>
      <c r="V52" s="21"/>
      <c r="W52" s="21"/>
    </row>
    <row r="53" spans="1:26" s="17" customFormat="1" ht="13.5" x14ac:dyDescent="0.2">
      <c r="A53" s="30"/>
      <c r="B53" s="34"/>
      <c r="C53" s="34"/>
      <c r="D53" s="34" t="s">
        <v>103</v>
      </c>
      <c r="E53" s="34"/>
      <c r="F53" s="39">
        <f t="shared" si="4"/>
        <v>7923</v>
      </c>
      <c r="G53" s="35"/>
      <c r="H53" s="39"/>
      <c r="I53" s="35"/>
      <c r="J53" s="39">
        <v>7602</v>
      </c>
      <c r="K53" s="35"/>
      <c r="L53" s="39">
        <v>0</v>
      </c>
      <c r="M53" s="35"/>
      <c r="N53" s="39">
        <v>0</v>
      </c>
      <c r="O53" s="35"/>
      <c r="P53" s="39">
        <f>87+234</f>
        <v>321</v>
      </c>
      <c r="Q53" s="35"/>
      <c r="R53" s="39">
        <v>0</v>
      </c>
      <c r="S53" s="18">
        <v>0</v>
      </c>
      <c r="T53" s="21"/>
      <c r="U53" s="21"/>
      <c r="V53" s="21"/>
      <c r="W53" s="21"/>
    </row>
    <row r="54" spans="1:26" s="17" customFormat="1" ht="13.5" x14ac:dyDescent="0.2">
      <c r="A54" s="30"/>
      <c r="B54" s="34"/>
      <c r="C54" s="34"/>
      <c r="D54" s="34"/>
      <c r="E54" s="34" t="s">
        <v>104</v>
      </c>
      <c r="F54" s="40">
        <f>SUM(F46:F53)</f>
        <v>2433238</v>
      </c>
      <c r="G54" s="35"/>
      <c r="H54" s="40">
        <f>SUM(H46:H53)</f>
        <v>1648537</v>
      </c>
      <c r="I54" s="35"/>
      <c r="J54" s="40">
        <f>SUM(J46:J53)</f>
        <v>11491</v>
      </c>
      <c r="K54" s="35"/>
      <c r="L54" s="40">
        <f>SUM(L46:L53)</f>
        <v>758280</v>
      </c>
      <c r="M54" s="36"/>
      <c r="N54" s="40">
        <f>SUM(N46:N53)</f>
        <v>0</v>
      </c>
      <c r="O54" s="36"/>
      <c r="P54" s="40">
        <f>SUM(P46:P53)</f>
        <v>15392</v>
      </c>
      <c r="Q54" s="35"/>
      <c r="R54" s="40">
        <f>SUM(R46:R53)</f>
        <v>-462</v>
      </c>
      <c r="S54" s="20">
        <f>SUM(S46:S53)</f>
        <v>4</v>
      </c>
    </row>
    <row r="55" spans="1:26" s="17" customFormat="1" ht="13.5" x14ac:dyDescent="0.2">
      <c r="A55" s="30"/>
      <c r="B55" s="34" t="s">
        <v>13</v>
      </c>
      <c r="C55" s="34"/>
      <c r="D55" s="34"/>
      <c r="E55" s="34"/>
      <c r="F55" s="39"/>
      <c r="G55" s="35"/>
      <c r="H55" s="39"/>
      <c r="I55" s="35"/>
      <c r="J55" s="39"/>
      <c r="K55" s="35"/>
      <c r="L55" s="39"/>
      <c r="M55" s="36"/>
      <c r="N55" s="39"/>
      <c r="O55" s="36"/>
      <c r="P55" s="39"/>
      <c r="Q55" s="35"/>
      <c r="R55" s="39"/>
      <c r="S55" s="20"/>
    </row>
    <row r="56" spans="1:26" s="17" customFormat="1" ht="13.5" x14ac:dyDescent="0.2">
      <c r="A56" s="30"/>
      <c r="B56" s="34"/>
      <c r="C56" s="34"/>
      <c r="D56" s="34" t="s">
        <v>44</v>
      </c>
      <c r="E56" s="34"/>
      <c r="F56" s="39">
        <f t="shared" ref="F56:F64" si="5">H56+J56+L56+N56+P56+R56</f>
        <v>34925</v>
      </c>
      <c r="G56" s="35"/>
      <c r="H56" s="39">
        <v>0</v>
      </c>
      <c r="I56" s="35"/>
      <c r="J56" s="39">
        <v>794</v>
      </c>
      <c r="K56" s="35"/>
      <c r="L56" s="39">
        <v>33702</v>
      </c>
      <c r="M56" s="35"/>
      <c r="N56" s="39">
        <v>0</v>
      </c>
      <c r="O56" s="35"/>
      <c r="P56" s="39">
        <v>429</v>
      </c>
      <c r="Q56" s="35"/>
      <c r="R56" s="39">
        <v>0</v>
      </c>
      <c r="S56" s="18">
        <v>0</v>
      </c>
      <c r="T56" s="21"/>
      <c r="U56" s="21"/>
      <c r="V56" s="21"/>
      <c r="W56" s="21"/>
      <c r="X56" s="21"/>
      <c r="Y56" s="21"/>
      <c r="Z56" s="21"/>
    </row>
    <row r="57" spans="1:26" s="17" customFormat="1" ht="13.5" x14ac:dyDescent="0.2">
      <c r="A57" s="30"/>
      <c r="B57" s="34"/>
      <c r="C57" s="34"/>
      <c r="D57" s="34" t="s">
        <v>106</v>
      </c>
      <c r="E57" s="34"/>
      <c r="F57" s="39">
        <f t="shared" si="5"/>
        <v>805463</v>
      </c>
      <c r="G57" s="35"/>
      <c r="H57" s="39">
        <v>534691</v>
      </c>
      <c r="I57" s="35"/>
      <c r="J57" s="39">
        <v>12024</v>
      </c>
      <c r="K57" s="35"/>
      <c r="L57" s="39">
        <v>238847</v>
      </c>
      <c r="M57" s="35"/>
      <c r="N57" s="39">
        <v>0</v>
      </c>
      <c r="O57" s="35"/>
      <c r="P57" s="39">
        <v>19200</v>
      </c>
      <c r="Q57" s="35"/>
      <c r="R57" s="39">
        <v>701</v>
      </c>
      <c r="S57" s="18">
        <v>0</v>
      </c>
      <c r="T57" s="21"/>
      <c r="U57" s="21"/>
      <c r="V57" s="21"/>
      <c r="W57" s="21"/>
      <c r="X57" s="21"/>
      <c r="Y57" s="21"/>
      <c r="Z57" s="21"/>
    </row>
    <row r="58" spans="1:26" s="17" customFormat="1" ht="13.5" x14ac:dyDescent="0.2">
      <c r="A58" s="30"/>
      <c r="B58" s="34"/>
      <c r="C58" s="34"/>
      <c r="D58" s="34" t="s">
        <v>107</v>
      </c>
      <c r="E58" s="34"/>
      <c r="F58" s="39">
        <f t="shared" si="5"/>
        <v>93446</v>
      </c>
      <c r="G58" s="35"/>
      <c r="H58" s="39">
        <v>62496</v>
      </c>
      <c r="I58" s="35"/>
      <c r="J58" s="39">
        <v>0</v>
      </c>
      <c r="K58" s="35"/>
      <c r="L58" s="39">
        <v>29740</v>
      </c>
      <c r="M58" s="35"/>
      <c r="N58" s="39">
        <v>0</v>
      </c>
      <c r="O58" s="35"/>
      <c r="P58" s="39">
        <v>1210</v>
      </c>
      <c r="Q58" s="35"/>
      <c r="R58" s="39">
        <v>0</v>
      </c>
      <c r="S58" s="18">
        <v>1</v>
      </c>
      <c r="T58" s="21"/>
      <c r="U58" s="21"/>
      <c r="V58" s="21"/>
      <c r="W58" s="21"/>
      <c r="X58" s="21"/>
      <c r="Y58" s="21"/>
      <c r="Z58" s="21"/>
    </row>
    <row r="59" spans="1:26" s="17" customFormat="1" ht="13.5" x14ac:dyDescent="0.2">
      <c r="A59" s="30"/>
      <c r="B59" s="34"/>
      <c r="C59" s="34"/>
      <c r="D59" s="34" t="s">
        <v>108</v>
      </c>
      <c r="E59" s="34"/>
      <c r="F59" s="39">
        <f t="shared" si="5"/>
        <v>781222</v>
      </c>
      <c r="G59" s="35"/>
      <c r="H59" s="39">
        <v>532143</v>
      </c>
      <c r="I59" s="35"/>
      <c r="J59" s="39">
        <v>0</v>
      </c>
      <c r="K59" s="35"/>
      <c r="L59" s="39">
        <v>236242</v>
      </c>
      <c r="M59" s="35"/>
      <c r="N59" s="39">
        <v>0</v>
      </c>
      <c r="O59" s="35"/>
      <c r="P59" s="39">
        <v>12198</v>
      </c>
      <c r="Q59" s="35"/>
      <c r="R59" s="39">
        <v>639</v>
      </c>
      <c r="S59" s="18">
        <v>0</v>
      </c>
      <c r="T59" s="21"/>
      <c r="U59" s="21"/>
      <c r="V59" s="21"/>
      <c r="W59" s="21"/>
      <c r="X59" s="21"/>
      <c r="Y59" s="21"/>
      <c r="Z59" s="21"/>
    </row>
    <row r="60" spans="1:26" s="17" customFormat="1" ht="13.5" x14ac:dyDescent="0.2">
      <c r="A60" s="30"/>
      <c r="B60" s="34"/>
      <c r="C60" s="34"/>
      <c r="D60" s="34" t="s">
        <v>109</v>
      </c>
      <c r="E60" s="34"/>
      <c r="F60" s="39">
        <f t="shared" si="5"/>
        <v>715643</v>
      </c>
      <c r="G60" s="35"/>
      <c r="H60" s="39">
        <v>495161</v>
      </c>
      <c r="I60" s="35"/>
      <c r="J60" s="39">
        <v>12074</v>
      </c>
      <c r="K60" s="35"/>
      <c r="L60" s="39">
        <v>196432</v>
      </c>
      <c r="M60" s="35"/>
      <c r="N60" s="39">
        <v>136</v>
      </c>
      <c r="O60" s="35"/>
      <c r="P60" s="39">
        <v>9788</v>
      </c>
      <c r="Q60" s="35"/>
      <c r="R60" s="39">
        <v>2052</v>
      </c>
      <c r="S60" s="18">
        <v>0</v>
      </c>
      <c r="T60" s="21"/>
      <c r="U60" s="21"/>
      <c r="V60" s="21"/>
      <c r="W60" s="21"/>
      <c r="X60" s="21"/>
      <c r="Y60" s="21"/>
      <c r="Z60" s="21"/>
    </row>
    <row r="61" spans="1:26" s="17" customFormat="1" ht="13.5" x14ac:dyDescent="0.2">
      <c r="A61" s="30"/>
      <c r="B61" s="34"/>
      <c r="C61" s="34"/>
      <c r="D61" s="34" t="s">
        <v>136</v>
      </c>
      <c r="E61" s="34"/>
      <c r="F61" s="39">
        <f t="shared" si="5"/>
        <v>0</v>
      </c>
      <c r="G61" s="35"/>
      <c r="H61" s="39"/>
      <c r="I61" s="35"/>
      <c r="J61" s="39">
        <v>0</v>
      </c>
      <c r="K61" s="35"/>
      <c r="L61" s="39">
        <v>0</v>
      </c>
      <c r="M61" s="35"/>
      <c r="N61" s="39">
        <v>0</v>
      </c>
      <c r="O61" s="35"/>
      <c r="P61" s="39">
        <v>0</v>
      </c>
      <c r="Q61" s="35"/>
      <c r="R61" s="39">
        <v>0</v>
      </c>
      <c r="S61" s="18"/>
      <c r="T61" s="21"/>
      <c r="U61" s="21"/>
      <c r="V61" s="21"/>
      <c r="W61" s="21"/>
      <c r="X61" s="21"/>
      <c r="Y61" s="21"/>
      <c r="Z61" s="21"/>
    </row>
    <row r="62" spans="1:26" s="17" customFormat="1" ht="13.5" x14ac:dyDescent="0.2">
      <c r="A62" s="30"/>
      <c r="B62" s="34"/>
      <c r="C62" s="34"/>
      <c r="D62" s="34" t="s">
        <v>110</v>
      </c>
      <c r="E62" s="34"/>
      <c r="F62" s="39">
        <f t="shared" si="5"/>
        <v>715085</v>
      </c>
      <c r="G62" s="35"/>
      <c r="H62" s="39">
        <v>496564</v>
      </c>
      <c r="I62" s="35"/>
      <c r="J62" s="39">
        <v>11375</v>
      </c>
      <c r="K62" s="35"/>
      <c r="L62" s="39">
        <v>201209</v>
      </c>
      <c r="M62" s="35"/>
      <c r="N62" s="39">
        <v>1229</v>
      </c>
      <c r="O62" s="35"/>
      <c r="P62" s="39">
        <v>4708</v>
      </c>
      <c r="Q62" s="35"/>
      <c r="R62" s="39">
        <v>0</v>
      </c>
      <c r="S62" s="18" t="e">
        <f>+#REF!+#REF!</f>
        <v>#REF!</v>
      </c>
      <c r="T62" s="21"/>
      <c r="U62" s="21"/>
      <c r="V62" s="21"/>
      <c r="W62" s="21"/>
      <c r="X62" s="21"/>
      <c r="Y62" s="21"/>
      <c r="Z62" s="21"/>
    </row>
    <row r="63" spans="1:26" s="17" customFormat="1" ht="13.5" x14ac:dyDescent="0.2">
      <c r="A63" s="30"/>
      <c r="B63" s="34"/>
      <c r="C63" s="34"/>
      <c r="D63" s="34" t="s">
        <v>111</v>
      </c>
      <c r="E63" s="34"/>
      <c r="F63" s="39">
        <f t="shared" si="5"/>
        <v>782</v>
      </c>
      <c r="G63" s="35"/>
      <c r="H63" s="39">
        <v>0</v>
      </c>
      <c r="I63" s="35"/>
      <c r="J63" s="39">
        <v>0</v>
      </c>
      <c r="K63" s="35"/>
      <c r="L63" s="39">
        <v>0</v>
      </c>
      <c r="M63" s="35"/>
      <c r="N63" s="39">
        <v>0</v>
      </c>
      <c r="O63" s="35"/>
      <c r="P63" s="39">
        <v>782</v>
      </c>
      <c r="Q63" s="35"/>
      <c r="R63" s="39">
        <v>0</v>
      </c>
      <c r="S63" s="18">
        <v>0</v>
      </c>
      <c r="T63" s="21"/>
      <c r="U63" s="21"/>
      <c r="V63" s="21"/>
      <c r="W63" s="21"/>
      <c r="X63" s="21"/>
      <c r="Y63" s="21"/>
      <c r="Z63" s="21"/>
    </row>
    <row r="64" spans="1:26" s="17" customFormat="1" ht="13.5" x14ac:dyDescent="0.2">
      <c r="A64" s="30"/>
      <c r="B64" s="34"/>
      <c r="C64" s="34"/>
      <c r="D64" s="34" t="s">
        <v>151</v>
      </c>
      <c r="E64" s="34"/>
      <c r="F64" s="39">
        <f t="shared" si="5"/>
        <v>1099</v>
      </c>
      <c r="G64" s="35"/>
      <c r="H64" s="39">
        <v>0</v>
      </c>
      <c r="I64" s="35"/>
      <c r="J64" s="39">
        <v>0</v>
      </c>
      <c r="K64" s="35"/>
      <c r="L64" s="39">
        <v>0</v>
      </c>
      <c r="M64" s="35"/>
      <c r="N64" s="39">
        <v>0</v>
      </c>
      <c r="O64" s="35"/>
      <c r="P64" s="39">
        <v>1099</v>
      </c>
      <c r="Q64" s="35"/>
      <c r="R64" s="39">
        <v>0</v>
      </c>
      <c r="S64" s="18"/>
      <c r="T64" s="21"/>
      <c r="U64" s="21"/>
      <c r="V64" s="21"/>
      <c r="W64" s="21"/>
      <c r="X64" s="21"/>
      <c r="Y64" s="21"/>
      <c r="Z64" s="21"/>
    </row>
    <row r="65" spans="1:26" s="17" customFormat="1" ht="13.5" x14ac:dyDescent="0.2">
      <c r="A65" s="30"/>
      <c r="B65" s="34"/>
      <c r="C65" s="34"/>
      <c r="D65" s="34"/>
      <c r="E65" s="34" t="s">
        <v>112</v>
      </c>
      <c r="F65" s="40">
        <f>SUM(F56:F64)</f>
        <v>3147665</v>
      </c>
      <c r="G65" s="35"/>
      <c r="H65" s="40">
        <f>SUM(H56:H64)</f>
        <v>2121055</v>
      </c>
      <c r="I65" s="35"/>
      <c r="J65" s="40">
        <f>SUM(J56:J64)</f>
        <v>36267</v>
      </c>
      <c r="K65" s="35"/>
      <c r="L65" s="40">
        <f>SUM(L56:L64)</f>
        <v>936172</v>
      </c>
      <c r="M65" s="36"/>
      <c r="N65" s="40">
        <f>SUM(N56:N64)</f>
        <v>1365</v>
      </c>
      <c r="O65" s="36"/>
      <c r="P65" s="40">
        <f>SUM(P56:P64)</f>
        <v>49414</v>
      </c>
      <c r="Q65" s="35"/>
      <c r="R65" s="40">
        <f>SUM(R56:R64)</f>
        <v>3392</v>
      </c>
      <c r="S65" s="20" t="e">
        <f>SUM(S56:S63)</f>
        <v>#REF!</v>
      </c>
    </row>
    <row r="66" spans="1:26" s="17" customFormat="1" ht="13.5" x14ac:dyDescent="0.2">
      <c r="A66" s="30"/>
      <c r="B66" s="34" t="s">
        <v>14</v>
      </c>
      <c r="C66" s="34"/>
      <c r="D66" s="34"/>
      <c r="E66" s="34"/>
      <c r="F66" s="39"/>
      <c r="G66" s="35"/>
      <c r="H66" s="39"/>
      <c r="I66" s="35"/>
      <c r="J66" s="39"/>
      <c r="K66" s="35"/>
      <c r="L66" s="39"/>
      <c r="M66" s="35"/>
      <c r="N66" s="39"/>
      <c r="O66" s="35"/>
      <c r="P66" s="39"/>
      <c r="Q66" s="35"/>
      <c r="R66" s="39"/>
      <c r="S66" s="18"/>
      <c r="T66" s="21"/>
      <c r="U66" s="21"/>
      <c r="V66" s="21"/>
      <c r="W66" s="21"/>
      <c r="X66" s="21"/>
      <c r="Y66" s="21"/>
      <c r="Z66" s="21"/>
    </row>
    <row r="67" spans="1:26" s="17" customFormat="1" ht="13.5" x14ac:dyDescent="0.2">
      <c r="A67" s="30"/>
      <c r="B67" s="34"/>
      <c r="C67" s="34"/>
      <c r="D67" s="34" t="s">
        <v>113</v>
      </c>
      <c r="E67" s="34"/>
      <c r="F67" s="39">
        <f t="shared" ref="F67" si="6">H67+J67+L67+N67+P67+R67</f>
        <v>758175</v>
      </c>
      <c r="G67" s="35"/>
      <c r="H67" s="39">
        <v>594977</v>
      </c>
      <c r="I67" s="35"/>
      <c r="J67" s="39">
        <v>0</v>
      </c>
      <c r="K67" s="35"/>
      <c r="L67" s="39">
        <v>163198</v>
      </c>
      <c r="M67" s="35"/>
      <c r="N67" s="39">
        <v>0</v>
      </c>
      <c r="O67" s="35"/>
      <c r="P67" s="39">
        <v>0</v>
      </c>
      <c r="Q67" s="35"/>
      <c r="R67" s="39">
        <v>0</v>
      </c>
      <c r="S67" s="18">
        <v>0</v>
      </c>
      <c r="T67" s="21"/>
      <c r="U67" s="21"/>
      <c r="V67" s="21"/>
      <c r="W67" s="21"/>
      <c r="X67" s="21"/>
      <c r="Y67" s="21"/>
      <c r="Z67" s="21"/>
    </row>
    <row r="68" spans="1:26" s="17" customFormat="1" ht="13.5" x14ac:dyDescent="0.2">
      <c r="A68" s="30"/>
      <c r="B68" s="34"/>
      <c r="C68" s="34"/>
      <c r="D68" s="34"/>
      <c r="E68" s="34" t="s">
        <v>45</v>
      </c>
      <c r="F68" s="40">
        <f>+F67+F65+F54+F44+F39+F35+F23</f>
        <v>12599676</v>
      </c>
      <c r="G68" s="35"/>
      <c r="H68" s="40">
        <f>+H67+H65+H54+H44+H39+H35+H23</f>
        <v>8627502</v>
      </c>
      <c r="I68" s="35"/>
      <c r="J68" s="40">
        <f>+J67+J65+J54+J44+J39+J35+J23</f>
        <v>138581</v>
      </c>
      <c r="K68" s="35"/>
      <c r="L68" s="40">
        <f>+L67+L65+L54+L44+L39+L35+L23</f>
        <v>3513045</v>
      </c>
      <c r="M68" s="36"/>
      <c r="N68" s="40">
        <f>+N67+N65+N54+N44+N39+N35+N23</f>
        <v>15398</v>
      </c>
      <c r="O68" s="36"/>
      <c r="P68" s="40">
        <f>+P67+P65+P54+P44+P39+P35+P23</f>
        <v>300336</v>
      </c>
      <c r="Q68" s="35"/>
      <c r="R68" s="40">
        <f>+R67+R65+R54+R44+R39+R35+R23</f>
        <v>4814</v>
      </c>
      <c r="S68" s="20" t="e">
        <f>+S67+S65+S54+S44+S39+S35+S23</f>
        <v>#REF!</v>
      </c>
    </row>
    <row r="69" spans="1:26" s="17" customFormat="1" ht="13.5" x14ac:dyDescent="0.2">
      <c r="A69" s="30"/>
      <c r="B69" s="34"/>
      <c r="C69" s="34"/>
      <c r="D69" s="34"/>
      <c r="E69" s="34"/>
      <c r="F69" s="39"/>
      <c r="G69" s="35"/>
      <c r="H69" s="39"/>
      <c r="I69" s="35"/>
      <c r="J69" s="39"/>
      <c r="K69" s="35"/>
      <c r="L69" s="39"/>
      <c r="M69" s="36"/>
      <c r="N69" s="39"/>
      <c r="O69" s="36"/>
      <c r="P69" s="39"/>
      <c r="Q69" s="35"/>
      <c r="R69" s="39"/>
      <c r="S69" s="20"/>
    </row>
    <row r="70" spans="1:26" s="17" customFormat="1" ht="13.5" x14ac:dyDescent="0.2">
      <c r="A70" s="30" t="s">
        <v>15</v>
      </c>
      <c r="B70" s="34"/>
      <c r="C70" s="34"/>
      <c r="D70" s="34"/>
      <c r="E70" s="34"/>
      <c r="F70" s="39"/>
      <c r="G70" s="35"/>
      <c r="H70" s="39"/>
      <c r="I70" s="35"/>
      <c r="J70" s="39"/>
      <c r="K70" s="35"/>
      <c r="L70" s="39"/>
      <c r="M70" s="35"/>
      <c r="N70" s="39"/>
      <c r="O70" s="35"/>
      <c r="P70" s="39"/>
      <c r="Q70" s="35"/>
      <c r="R70" s="39"/>
      <c r="S70" s="18"/>
      <c r="T70" s="21"/>
      <c r="U70" s="21"/>
      <c r="V70" s="21"/>
      <c r="W70" s="21"/>
      <c r="X70" s="21"/>
      <c r="Y70" s="21"/>
      <c r="Z70" s="21"/>
    </row>
    <row r="71" spans="1:26" s="17" customFormat="1" ht="13.5" x14ac:dyDescent="0.2">
      <c r="A71" s="30"/>
      <c r="B71" s="34"/>
      <c r="C71" s="34"/>
      <c r="D71" s="34" t="s">
        <v>137</v>
      </c>
      <c r="E71" s="34"/>
      <c r="F71" s="39">
        <f t="shared" ref="F71" si="7">H71+J71+L71+N71+P71+R71</f>
        <v>8894</v>
      </c>
      <c r="G71" s="35"/>
      <c r="H71" s="39">
        <v>0</v>
      </c>
      <c r="I71" s="35"/>
      <c r="J71" s="39">
        <v>0</v>
      </c>
      <c r="K71" s="35"/>
      <c r="L71" s="39">
        <v>8894</v>
      </c>
      <c r="M71" s="35"/>
      <c r="N71" s="39">
        <v>0</v>
      </c>
      <c r="O71" s="35"/>
      <c r="P71" s="39">
        <v>0</v>
      </c>
      <c r="Q71" s="35"/>
      <c r="R71" s="39">
        <v>0</v>
      </c>
      <c r="S71" s="18">
        <v>0</v>
      </c>
      <c r="T71" s="21"/>
      <c r="U71" s="21"/>
      <c r="V71" s="21"/>
      <c r="W71" s="21"/>
      <c r="X71" s="21"/>
      <c r="Y71" s="21"/>
      <c r="Z71" s="21"/>
    </row>
    <row r="72" spans="1:26" s="17" customFormat="1" ht="13.5" x14ac:dyDescent="0.2">
      <c r="A72" s="30"/>
      <c r="B72" s="34"/>
      <c r="C72" s="34"/>
      <c r="D72" s="34"/>
      <c r="E72" s="34" t="s">
        <v>114</v>
      </c>
      <c r="F72" s="40">
        <f>SUM(F71:F71)</f>
        <v>8894</v>
      </c>
      <c r="G72" s="35"/>
      <c r="H72" s="40">
        <f>SUM(H71:H71)</f>
        <v>0</v>
      </c>
      <c r="I72" s="35"/>
      <c r="J72" s="40">
        <f>SUM(J71:J71)</f>
        <v>0</v>
      </c>
      <c r="K72" s="35"/>
      <c r="L72" s="40">
        <f>SUM(L71:L71)</f>
        <v>8894</v>
      </c>
      <c r="M72" s="36"/>
      <c r="N72" s="40">
        <f>SUM(N71:N71)</f>
        <v>0</v>
      </c>
      <c r="O72" s="36"/>
      <c r="P72" s="40">
        <f>SUM(P71:P71)</f>
        <v>0</v>
      </c>
      <c r="Q72" s="35"/>
      <c r="R72" s="40">
        <f>SUM(R71:R71)</f>
        <v>0</v>
      </c>
      <c r="S72" s="20">
        <f>SUM(S71:S71)</f>
        <v>0</v>
      </c>
    </row>
    <row r="73" spans="1:26" s="17" customFormat="1" ht="13.5" x14ac:dyDescent="0.2">
      <c r="A73" s="30"/>
      <c r="B73" s="34"/>
      <c r="C73" s="34"/>
      <c r="D73" s="34"/>
      <c r="E73" s="34"/>
      <c r="F73" s="39"/>
      <c r="G73" s="35"/>
      <c r="H73" s="39"/>
      <c r="I73" s="35"/>
      <c r="J73" s="39"/>
      <c r="K73" s="35"/>
      <c r="L73" s="39"/>
      <c r="M73" s="35"/>
      <c r="N73" s="39"/>
      <c r="O73" s="35"/>
      <c r="P73" s="39"/>
      <c r="Q73" s="35"/>
      <c r="R73" s="39"/>
      <c r="S73" s="18"/>
      <c r="T73" s="21"/>
      <c r="U73" s="21"/>
      <c r="V73" s="21"/>
      <c r="W73" s="21"/>
      <c r="X73" s="21"/>
      <c r="Y73" s="21"/>
      <c r="Z73" s="21"/>
    </row>
    <row r="74" spans="1:26" s="17" customFormat="1" ht="13.5" x14ac:dyDescent="0.2">
      <c r="A74" s="30" t="s">
        <v>16</v>
      </c>
      <c r="B74" s="34"/>
      <c r="C74" s="34"/>
      <c r="D74" s="34"/>
      <c r="E74" s="34"/>
      <c r="F74" s="39"/>
      <c r="G74" s="35"/>
      <c r="H74" s="39"/>
      <c r="I74" s="35"/>
      <c r="J74" s="39"/>
      <c r="K74" s="35"/>
      <c r="L74" s="39"/>
      <c r="M74" s="35"/>
      <c r="N74" s="39"/>
      <c r="O74" s="35"/>
      <c r="P74" s="39"/>
      <c r="Q74" s="35"/>
      <c r="R74" s="39"/>
      <c r="S74" s="18"/>
      <c r="T74" s="21"/>
      <c r="U74" s="21"/>
      <c r="V74" s="21"/>
      <c r="W74" s="21"/>
      <c r="X74" s="21"/>
      <c r="Y74" s="21"/>
      <c r="Z74" s="21"/>
    </row>
    <row r="75" spans="1:26" s="17" customFormat="1" ht="13.5" x14ac:dyDescent="0.2">
      <c r="A75" s="30"/>
      <c r="B75" s="34"/>
      <c r="C75" s="34"/>
      <c r="D75" s="34" t="s">
        <v>138</v>
      </c>
      <c r="E75" s="34"/>
      <c r="F75" s="39">
        <f t="shared" ref="F75" si="8">H75+J75+L75+N75+P75+R75</f>
        <v>0</v>
      </c>
      <c r="G75" s="35"/>
      <c r="H75" s="39">
        <v>0</v>
      </c>
      <c r="I75" s="35"/>
      <c r="J75" s="39">
        <v>0</v>
      </c>
      <c r="K75" s="35"/>
      <c r="L75" s="39">
        <v>0</v>
      </c>
      <c r="M75" s="35"/>
      <c r="N75" s="39">
        <v>0</v>
      </c>
      <c r="O75" s="35"/>
      <c r="P75" s="39">
        <v>0</v>
      </c>
      <c r="Q75" s="35"/>
      <c r="R75" s="39">
        <v>0</v>
      </c>
      <c r="S75" s="18">
        <v>0</v>
      </c>
      <c r="T75" s="21"/>
      <c r="U75" s="21"/>
      <c r="V75" s="21"/>
      <c r="W75" s="21"/>
      <c r="X75" s="21"/>
      <c r="Y75" s="21"/>
      <c r="Z75" s="21"/>
    </row>
    <row r="76" spans="1:26" s="17" customFormat="1" ht="13.5" x14ac:dyDescent="0.2">
      <c r="A76" s="30"/>
      <c r="B76" s="34"/>
      <c r="C76" s="34"/>
      <c r="D76" s="34"/>
      <c r="E76" s="34" t="s">
        <v>115</v>
      </c>
      <c r="F76" s="40">
        <f>SUM(F75)</f>
        <v>0</v>
      </c>
      <c r="G76" s="35"/>
      <c r="H76" s="40">
        <f>SUM(H75)</f>
        <v>0</v>
      </c>
      <c r="I76" s="35"/>
      <c r="J76" s="40">
        <f>SUM(J75)</f>
        <v>0</v>
      </c>
      <c r="K76" s="35"/>
      <c r="L76" s="40">
        <f>SUM(L75)</f>
        <v>0</v>
      </c>
      <c r="M76" s="36"/>
      <c r="N76" s="40">
        <f>SUM(N75)</f>
        <v>0</v>
      </c>
      <c r="O76" s="36"/>
      <c r="P76" s="40">
        <f>SUM(P75)</f>
        <v>0</v>
      </c>
      <c r="Q76" s="35"/>
      <c r="R76" s="40">
        <f>SUM(R75)</f>
        <v>0</v>
      </c>
      <c r="S76" s="20">
        <f>SUM(S72:S75)</f>
        <v>0</v>
      </c>
    </row>
    <row r="77" spans="1:26" s="17" customFormat="1" ht="13.5" x14ac:dyDescent="0.2">
      <c r="A77" s="30"/>
      <c r="B77" s="34"/>
      <c r="C77" s="34"/>
      <c r="D77" s="34"/>
      <c r="E77" s="34"/>
      <c r="F77" s="39"/>
      <c r="G77" s="35"/>
      <c r="H77" s="39"/>
      <c r="I77" s="35"/>
      <c r="J77" s="39"/>
      <c r="K77" s="35"/>
      <c r="L77" s="39"/>
      <c r="M77" s="35"/>
      <c r="N77" s="39"/>
      <c r="O77" s="35"/>
      <c r="P77" s="39"/>
      <c r="Q77" s="35"/>
      <c r="R77" s="39"/>
      <c r="S77" s="18"/>
      <c r="T77" s="21"/>
      <c r="U77" s="21"/>
      <c r="V77" s="21"/>
      <c r="W77" s="21"/>
      <c r="X77" s="21"/>
      <c r="Y77" s="21"/>
      <c r="Z77" s="21"/>
    </row>
    <row r="78" spans="1:26" s="17" customFormat="1" ht="13.5" x14ac:dyDescent="0.2">
      <c r="A78" s="30" t="s">
        <v>17</v>
      </c>
      <c r="B78" s="34"/>
      <c r="C78" s="34"/>
      <c r="D78" s="34"/>
      <c r="E78" s="34"/>
      <c r="F78" s="39"/>
      <c r="G78" s="35"/>
      <c r="H78" s="39"/>
      <c r="I78" s="35"/>
      <c r="J78" s="39"/>
      <c r="K78" s="35"/>
      <c r="L78" s="39"/>
      <c r="M78" s="35"/>
      <c r="N78" s="39"/>
      <c r="O78" s="35"/>
      <c r="P78" s="39"/>
      <c r="Q78" s="35"/>
      <c r="R78" s="39"/>
      <c r="S78" s="18"/>
      <c r="T78" s="21"/>
      <c r="U78" s="21"/>
      <c r="V78" s="21"/>
      <c r="W78" s="21"/>
      <c r="X78" s="21"/>
      <c r="Y78" s="21"/>
      <c r="Z78" s="21"/>
    </row>
    <row r="79" spans="1:26" s="17" customFormat="1" ht="13.5" x14ac:dyDescent="0.2">
      <c r="A79" s="30"/>
      <c r="B79" s="34" t="s">
        <v>18</v>
      </c>
      <c r="C79" s="34"/>
      <c r="D79" s="34"/>
      <c r="E79" s="34"/>
      <c r="F79" s="39"/>
      <c r="G79" s="35"/>
      <c r="H79" s="39"/>
      <c r="I79" s="35"/>
      <c r="J79" s="39"/>
      <c r="K79" s="35"/>
      <c r="L79" s="39"/>
      <c r="M79" s="35"/>
      <c r="N79" s="39"/>
      <c r="O79" s="35"/>
      <c r="P79" s="39"/>
      <c r="Q79" s="35"/>
      <c r="R79" s="39"/>
      <c r="S79" s="18"/>
      <c r="T79" s="21"/>
      <c r="U79" s="21"/>
      <c r="V79" s="21"/>
      <c r="W79" s="21"/>
      <c r="X79" s="21"/>
      <c r="Y79" s="21"/>
      <c r="Z79" s="21"/>
    </row>
    <row r="80" spans="1:26" s="17" customFormat="1" ht="13.5" x14ac:dyDescent="0.2">
      <c r="A80" s="30"/>
      <c r="B80" s="34"/>
      <c r="C80" s="34"/>
      <c r="D80" s="34" t="s">
        <v>46</v>
      </c>
      <c r="E80" s="34"/>
      <c r="F80" s="39">
        <f t="shared" ref="F80:F84" si="9">H80+J80+L80+N80+P80+R80</f>
        <v>288411</v>
      </c>
      <c r="G80" s="35"/>
      <c r="H80" s="39">
        <v>185877</v>
      </c>
      <c r="I80" s="35"/>
      <c r="J80" s="39">
        <v>0</v>
      </c>
      <c r="K80" s="35"/>
      <c r="L80" s="39">
        <v>100530</v>
      </c>
      <c r="M80" s="35"/>
      <c r="N80" s="39">
        <v>0</v>
      </c>
      <c r="O80" s="35"/>
      <c r="P80" s="39">
        <v>2004</v>
      </c>
      <c r="Q80" s="35"/>
      <c r="R80" s="39">
        <v>0</v>
      </c>
      <c r="S80" s="18">
        <v>0</v>
      </c>
      <c r="T80" s="21"/>
      <c r="U80" s="21"/>
      <c r="V80" s="21"/>
      <c r="W80" s="21"/>
      <c r="X80" s="21"/>
      <c r="Y80" s="21"/>
      <c r="Z80" s="21"/>
    </row>
    <row r="81" spans="1:26" s="17" customFormat="1" ht="13.5" x14ac:dyDescent="0.2">
      <c r="A81" s="30"/>
      <c r="B81" s="34"/>
      <c r="C81" s="34"/>
      <c r="D81" s="34" t="s">
        <v>47</v>
      </c>
      <c r="E81" s="34"/>
      <c r="F81" s="39">
        <f t="shared" si="9"/>
        <v>91342</v>
      </c>
      <c r="G81" s="35"/>
      <c r="H81" s="39">
        <v>52133</v>
      </c>
      <c r="I81" s="35"/>
      <c r="J81" s="39">
        <v>4459</v>
      </c>
      <c r="K81" s="35"/>
      <c r="L81" s="39">
        <v>30230</v>
      </c>
      <c r="M81" s="35"/>
      <c r="N81" s="39">
        <v>428</v>
      </c>
      <c r="O81" s="35"/>
      <c r="P81" s="39">
        <v>4092</v>
      </c>
      <c r="Q81" s="35"/>
      <c r="R81" s="39">
        <v>0</v>
      </c>
      <c r="S81" s="18">
        <v>0</v>
      </c>
      <c r="T81" s="21"/>
      <c r="U81" s="21"/>
      <c r="V81" s="21"/>
      <c r="W81" s="21"/>
      <c r="X81" s="21"/>
      <c r="Y81" s="21"/>
      <c r="Z81" s="21"/>
    </row>
    <row r="82" spans="1:26" s="17" customFormat="1" ht="13.5" x14ac:dyDescent="0.2">
      <c r="A82" s="30"/>
      <c r="B82" s="34"/>
      <c r="C82" s="34"/>
      <c r="D82" s="34" t="s">
        <v>50</v>
      </c>
      <c r="E82" s="34"/>
      <c r="F82" s="39">
        <f t="shared" si="9"/>
        <v>9990</v>
      </c>
      <c r="G82" s="35"/>
      <c r="H82" s="39">
        <v>0</v>
      </c>
      <c r="I82" s="35"/>
      <c r="J82" s="39">
        <v>0</v>
      </c>
      <c r="K82" s="35"/>
      <c r="L82" s="39">
        <v>9243</v>
      </c>
      <c r="M82" s="35"/>
      <c r="N82" s="39">
        <v>0</v>
      </c>
      <c r="O82" s="35"/>
      <c r="P82" s="39">
        <v>747</v>
      </c>
      <c r="Q82" s="35"/>
      <c r="R82" s="39">
        <v>0</v>
      </c>
      <c r="S82" s="18">
        <v>0</v>
      </c>
      <c r="T82" s="21"/>
      <c r="U82" s="21"/>
      <c r="V82" s="21"/>
      <c r="W82" s="21"/>
      <c r="X82" s="21"/>
      <c r="Y82" s="21"/>
      <c r="Z82" s="21"/>
    </row>
    <row r="83" spans="1:26" s="17" customFormat="1" ht="13.5" x14ac:dyDescent="0.2">
      <c r="A83" s="30"/>
      <c r="B83" s="34"/>
      <c r="C83" s="34"/>
      <c r="D83" s="34" t="s">
        <v>48</v>
      </c>
      <c r="E83" s="34"/>
      <c r="F83" s="39">
        <f t="shared" si="9"/>
        <v>174949</v>
      </c>
      <c r="G83" s="35"/>
      <c r="H83" s="39">
        <v>123193</v>
      </c>
      <c r="I83" s="35"/>
      <c r="J83" s="39">
        <v>0</v>
      </c>
      <c r="K83" s="35"/>
      <c r="L83" s="39">
        <v>49286</v>
      </c>
      <c r="M83" s="35"/>
      <c r="N83" s="39">
        <v>0</v>
      </c>
      <c r="O83" s="35"/>
      <c r="P83" s="39">
        <v>2470</v>
      </c>
      <c r="Q83" s="35"/>
      <c r="R83" s="39">
        <v>0</v>
      </c>
      <c r="S83" s="18">
        <v>0</v>
      </c>
      <c r="T83" s="21"/>
      <c r="U83" s="21"/>
      <c r="V83" s="21"/>
      <c r="W83" s="21"/>
      <c r="X83" s="21"/>
      <c r="Y83" s="21"/>
      <c r="Z83" s="21"/>
    </row>
    <row r="84" spans="1:26" s="17" customFormat="1" ht="13.5" x14ac:dyDescent="0.2">
      <c r="A84" s="30"/>
      <c r="B84" s="34"/>
      <c r="C84" s="34"/>
      <c r="D84" s="34" t="s">
        <v>49</v>
      </c>
      <c r="E84" s="34"/>
      <c r="F84" s="39">
        <f t="shared" si="9"/>
        <v>123856</v>
      </c>
      <c r="G84" s="35"/>
      <c r="H84" s="39">
        <v>72023</v>
      </c>
      <c r="I84" s="35"/>
      <c r="J84" s="39">
        <v>2635</v>
      </c>
      <c r="K84" s="35"/>
      <c r="L84" s="39">
        <v>37508</v>
      </c>
      <c r="M84" s="35"/>
      <c r="N84" s="39">
        <v>0</v>
      </c>
      <c r="O84" s="35"/>
      <c r="P84" s="39">
        <v>11690</v>
      </c>
      <c r="Q84" s="35"/>
      <c r="R84" s="39">
        <v>0</v>
      </c>
      <c r="S84" s="18">
        <v>0</v>
      </c>
      <c r="T84" s="21"/>
      <c r="U84" s="21"/>
      <c r="V84" s="21"/>
      <c r="W84" s="21"/>
      <c r="X84" s="21"/>
      <c r="Y84" s="21"/>
      <c r="Z84" s="21"/>
    </row>
    <row r="85" spans="1:26" s="17" customFormat="1" ht="13.5" x14ac:dyDescent="0.2">
      <c r="A85" s="30"/>
      <c r="B85" s="34"/>
      <c r="C85" s="34"/>
      <c r="D85" s="34"/>
      <c r="E85" s="34" t="s">
        <v>51</v>
      </c>
      <c r="F85" s="40">
        <f>SUM(F80:F84)</f>
        <v>688548</v>
      </c>
      <c r="G85" s="35"/>
      <c r="H85" s="40">
        <f>SUM(H80:H84)</f>
        <v>433226</v>
      </c>
      <c r="I85" s="35"/>
      <c r="J85" s="40">
        <f>SUM(J80:J84)</f>
        <v>7094</v>
      </c>
      <c r="K85" s="35"/>
      <c r="L85" s="40">
        <f>SUM(L80:L84)</f>
        <v>226797</v>
      </c>
      <c r="M85" s="36"/>
      <c r="N85" s="40">
        <f>SUM(N80:N84)</f>
        <v>428</v>
      </c>
      <c r="O85" s="36"/>
      <c r="P85" s="40">
        <f>SUM(P80:P84)</f>
        <v>21003</v>
      </c>
      <c r="Q85" s="35"/>
      <c r="R85" s="40">
        <f>SUM(R80:R84)</f>
        <v>0</v>
      </c>
      <c r="S85" s="20">
        <f>SUM(S80:S84)</f>
        <v>0</v>
      </c>
    </row>
    <row r="86" spans="1:26" s="17" customFormat="1" ht="13.5" x14ac:dyDescent="0.2">
      <c r="A86" s="30"/>
      <c r="B86" s="34" t="s">
        <v>19</v>
      </c>
      <c r="C86" s="34"/>
      <c r="D86" s="34"/>
      <c r="E86" s="34"/>
      <c r="F86" s="39"/>
      <c r="G86" s="35"/>
      <c r="H86" s="39"/>
      <c r="I86" s="35"/>
      <c r="J86" s="39"/>
      <c r="K86" s="35"/>
      <c r="L86" s="39"/>
      <c r="M86" s="35"/>
      <c r="N86" s="39"/>
      <c r="O86" s="35"/>
      <c r="P86" s="39"/>
      <c r="Q86" s="35"/>
      <c r="R86" s="39"/>
      <c r="S86" s="18"/>
      <c r="T86" s="21"/>
      <c r="U86" s="21"/>
      <c r="V86" s="21"/>
      <c r="W86" s="21"/>
      <c r="X86" s="21"/>
    </row>
    <row r="87" spans="1:26" s="17" customFormat="1" ht="13.5" x14ac:dyDescent="0.2">
      <c r="A87" s="30"/>
      <c r="B87" s="34"/>
      <c r="C87" s="34"/>
      <c r="D87" s="34" t="s">
        <v>116</v>
      </c>
      <c r="E87" s="34"/>
      <c r="F87" s="39">
        <f t="shared" ref="F87:F90" si="10">H87+J87+L87+N87+P87+R87</f>
        <v>1194821</v>
      </c>
      <c r="G87" s="35"/>
      <c r="H87" s="39">
        <v>738571</v>
      </c>
      <c r="I87" s="35"/>
      <c r="J87" s="39">
        <v>17494</v>
      </c>
      <c r="K87" s="35"/>
      <c r="L87" s="39">
        <v>351246</v>
      </c>
      <c r="M87" s="35"/>
      <c r="N87" s="39">
        <v>319</v>
      </c>
      <c r="O87" s="35"/>
      <c r="P87" s="39">
        <v>84349</v>
      </c>
      <c r="Q87" s="35"/>
      <c r="R87" s="39">
        <v>2842</v>
      </c>
      <c r="S87" s="18">
        <v>0</v>
      </c>
      <c r="T87" s="21"/>
      <c r="U87" s="21"/>
      <c r="V87" s="21"/>
      <c r="W87" s="21"/>
      <c r="X87" s="21"/>
    </row>
    <row r="88" spans="1:26" s="17" customFormat="1" ht="13.5" x14ac:dyDescent="0.2">
      <c r="A88" s="30"/>
      <c r="B88" s="34"/>
      <c r="C88" s="34"/>
      <c r="D88" s="34" t="s">
        <v>117</v>
      </c>
      <c r="E88" s="34"/>
      <c r="F88" s="39">
        <f t="shared" si="10"/>
        <v>24825</v>
      </c>
      <c r="G88" s="35"/>
      <c r="H88" s="39">
        <v>0</v>
      </c>
      <c r="I88" s="35"/>
      <c r="J88" s="39">
        <v>0</v>
      </c>
      <c r="K88" s="35"/>
      <c r="L88" s="39">
        <v>0</v>
      </c>
      <c r="M88" s="35"/>
      <c r="N88" s="39">
        <v>0</v>
      </c>
      <c r="O88" s="35"/>
      <c r="P88" s="39">
        <v>24825</v>
      </c>
      <c r="Q88" s="35"/>
      <c r="R88" s="39">
        <v>0</v>
      </c>
      <c r="S88" s="18">
        <v>0</v>
      </c>
      <c r="T88" s="21"/>
      <c r="U88" s="21"/>
      <c r="V88" s="21"/>
      <c r="W88" s="21"/>
      <c r="X88" s="21"/>
    </row>
    <row r="89" spans="1:26" s="17" customFormat="1" ht="13.5" x14ac:dyDescent="0.2">
      <c r="A89" s="30"/>
      <c r="B89" s="34"/>
      <c r="C89" s="34"/>
      <c r="D89" s="34" t="s">
        <v>118</v>
      </c>
      <c r="E89" s="34"/>
      <c r="F89" s="39">
        <f t="shared" si="10"/>
        <v>155750</v>
      </c>
      <c r="G89" s="35"/>
      <c r="H89" s="39">
        <v>0</v>
      </c>
      <c r="I89" s="35"/>
      <c r="J89" s="39">
        <v>0</v>
      </c>
      <c r="K89" s="35"/>
      <c r="L89" s="39">
        <v>0</v>
      </c>
      <c r="M89" s="35"/>
      <c r="N89" s="39">
        <v>0</v>
      </c>
      <c r="O89" s="35"/>
      <c r="P89" s="39">
        <v>61385</v>
      </c>
      <c r="Q89" s="35"/>
      <c r="R89" s="39">
        <v>94365</v>
      </c>
      <c r="S89" s="18">
        <v>0</v>
      </c>
      <c r="T89" s="21"/>
      <c r="U89" s="21"/>
      <c r="V89" s="21"/>
      <c r="W89" s="21"/>
      <c r="X89" s="21"/>
    </row>
    <row r="90" spans="1:26" s="17" customFormat="1" ht="13.5" x14ac:dyDescent="0.2">
      <c r="A90" s="30"/>
      <c r="B90" s="34"/>
      <c r="C90" s="34"/>
      <c r="D90" s="34" t="s">
        <v>119</v>
      </c>
      <c r="E90" s="34"/>
      <c r="F90" s="39">
        <f t="shared" si="10"/>
        <v>21310</v>
      </c>
      <c r="G90" s="35"/>
      <c r="H90" s="39">
        <v>0</v>
      </c>
      <c r="I90" s="35"/>
      <c r="J90" s="39">
        <v>0</v>
      </c>
      <c r="K90" s="35"/>
      <c r="L90" s="39">
        <v>0</v>
      </c>
      <c r="M90" s="35"/>
      <c r="N90" s="39">
        <v>0</v>
      </c>
      <c r="O90" s="35"/>
      <c r="P90" s="39">
        <v>3477</v>
      </c>
      <c r="Q90" s="35"/>
      <c r="R90" s="39">
        <v>17833</v>
      </c>
      <c r="S90" s="18">
        <v>0</v>
      </c>
      <c r="T90" s="21"/>
      <c r="U90" s="21"/>
      <c r="V90" s="21"/>
      <c r="W90" s="21"/>
      <c r="X90" s="21"/>
    </row>
    <row r="91" spans="1:26" s="17" customFormat="1" ht="13.5" x14ac:dyDescent="0.2">
      <c r="A91" s="30"/>
      <c r="B91" s="34"/>
      <c r="C91" s="34"/>
      <c r="D91" s="34"/>
      <c r="E91" s="34" t="s">
        <v>120</v>
      </c>
      <c r="F91" s="40">
        <f>SUM(F87:F90)</f>
        <v>1396706</v>
      </c>
      <c r="G91" s="35"/>
      <c r="H91" s="40">
        <f>SUM(H87:H90)</f>
        <v>738571</v>
      </c>
      <c r="I91" s="35"/>
      <c r="J91" s="40">
        <f>SUM(J87:J90)</f>
        <v>17494</v>
      </c>
      <c r="K91" s="35"/>
      <c r="L91" s="40">
        <f>SUM(L87:L90)</f>
        <v>351246</v>
      </c>
      <c r="M91" s="35"/>
      <c r="N91" s="40">
        <f>SUM(N87:N90)</f>
        <v>319</v>
      </c>
      <c r="O91" s="35"/>
      <c r="P91" s="40">
        <f>SUM(P87:P90)</f>
        <v>174036</v>
      </c>
      <c r="Q91" s="35"/>
      <c r="R91" s="40">
        <f>SUM(R87:R90)</f>
        <v>115040</v>
      </c>
      <c r="S91" s="18">
        <f>SUM(S87:S90)</f>
        <v>0</v>
      </c>
    </row>
    <row r="92" spans="1:26" s="17" customFormat="1" ht="13.5" x14ac:dyDescent="0.2">
      <c r="A92" s="30"/>
      <c r="B92" s="34" t="s">
        <v>20</v>
      </c>
      <c r="C92" s="34"/>
      <c r="D92" s="34"/>
      <c r="E92" s="34"/>
      <c r="F92" s="39"/>
      <c r="G92" s="35"/>
      <c r="H92" s="39"/>
      <c r="I92" s="35"/>
      <c r="J92" s="39"/>
      <c r="K92" s="35"/>
      <c r="L92" s="39"/>
      <c r="M92" s="35"/>
      <c r="N92" s="39"/>
      <c r="O92" s="35"/>
      <c r="P92" s="39"/>
      <c r="Q92" s="35"/>
      <c r="R92" s="39"/>
      <c r="S92" s="18" t="e">
        <f>+S94+S68</f>
        <v>#REF!</v>
      </c>
      <c r="T92" s="21"/>
      <c r="U92" s="21"/>
      <c r="V92" s="21"/>
      <c r="W92" s="21"/>
      <c r="X92" s="21"/>
    </row>
    <row r="93" spans="1:26" s="17" customFormat="1" ht="13.5" x14ac:dyDescent="0.2">
      <c r="A93" s="30"/>
      <c r="B93" s="34"/>
      <c r="C93" s="34"/>
      <c r="D93" s="34" t="s">
        <v>121</v>
      </c>
      <c r="E93" s="34"/>
      <c r="F93" s="39">
        <f t="shared" ref="F93:F98" si="11">H93+J93+L93+N93+P93+R93</f>
        <v>18412</v>
      </c>
      <c r="G93" s="35"/>
      <c r="H93" s="39">
        <v>10021</v>
      </c>
      <c r="I93" s="35"/>
      <c r="J93" s="39">
        <v>0</v>
      </c>
      <c r="K93" s="35"/>
      <c r="L93" s="39">
        <v>8253</v>
      </c>
      <c r="M93" s="35"/>
      <c r="N93" s="39">
        <v>138</v>
      </c>
      <c r="O93" s="35"/>
      <c r="P93" s="39">
        <v>0</v>
      </c>
      <c r="Q93" s="35"/>
      <c r="R93" s="39">
        <v>0</v>
      </c>
      <c r="S93" s="18">
        <v>0</v>
      </c>
      <c r="T93" s="21"/>
      <c r="U93" s="21"/>
      <c r="V93" s="21"/>
      <c r="W93" s="21"/>
      <c r="X93" s="21"/>
    </row>
    <row r="94" spans="1:26" s="17" customFormat="1" ht="13.5" x14ac:dyDescent="0.2">
      <c r="A94" s="30"/>
      <c r="B94" s="34"/>
      <c r="C94" s="34"/>
      <c r="D94" s="34" t="s">
        <v>52</v>
      </c>
      <c r="E94" s="34"/>
      <c r="F94" s="39">
        <f t="shared" si="11"/>
        <v>18531</v>
      </c>
      <c r="G94" s="35"/>
      <c r="H94" s="39">
        <v>10021</v>
      </c>
      <c r="I94" s="35"/>
      <c r="J94" s="39">
        <v>0</v>
      </c>
      <c r="K94" s="35"/>
      <c r="L94" s="39">
        <v>6443</v>
      </c>
      <c r="M94" s="35"/>
      <c r="N94" s="39">
        <v>0</v>
      </c>
      <c r="O94" s="35"/>
      <c r="P94" s="39">
        <v>2067</v>
      </c>
      <c r="Q94" s="35"/>
      <c r="R94" s="39">
        <v>0</v>
      </c>
      <c r="S94" s="18">
        <v>0</v>
      </c>
      <c r="T94" s="21"/>
      <c r="U94" s="21"/>
      <c r="V94" s="21"/>
      <c r="W94" s="21"/>
      <c r="X94" s="21"/>
    </row>
    <row r="95" spans="1:26" s="17" customFormat="1" ht="13.5" x14ac:dyDescent="0.2">
      <c r="A95" s="30"/>
      <c r="B95" s="34"/>
      <c r="C95" s="34"/>
      <c r="D95" s="34" t="s">
        <v>122</v>
      </c>
      <c r="E95" s="34"/>
      <c r="F95" s="39">
        <f t="shared" si="11"/>
        <v>723410</v>
      </c>
      <c r="G95" s="35"/>
      <c r="H95" s="39">
        <v>427397</v>
      </c>
      <c r="I95" s="35"/>
      <c r="J95" s="39">
        <v>26350</v>
      </c>
      <c r="K95" s="35"/>
      <c r="L95" s="39">
        <v>178525</v>
      </c>
      <c r="M95" s="35"/>
      <c r="N95" s="39">
        <v>0</v>
      </c>
      <c r="O95" s="35"/>
      <c r="P95" s="39">
        <v>49089</v>
      </c>
      <c r="Q95" s="35"/>
      <c r="R95" s="39">
        <v>42049</v>
      </c>
      <c r="S95" s="18">
        <v>0</v>
      </c>
      <c r="T95" s="21"/>
      <c r="U95" s="21"/>
      <c r="V95" s="21"/>
      <c r="W95" s="21"/>
      <c r="X95" s="21"/>
    </row>
    <row r="96" spans="1:26" s="17" customFormat="1" ht="13.5" x14ac:dyDescent="0.2">
      <c r="A96" s="30"/>
      <c r="B96" s="34"/>
      <c r="C96" s="34"/>
      <c r="D96" s="34" t="s">
        <v>123</v>
      </c>
      <c r="E96" s="34"/>
      <c r="F96" s="39">
        <f t="shared" si="11"/>
        <v>310</v>
      </c>
      <c r="G96" s="35"/>
      <c r="H96" s="39">
        <v>0</v>
      </c>
      <c r="I96" s="35"/>
      <c r="J96" s="39">
        <v>0</v>
      </c>
      <c r="K96" s="35"/>
      <c r="L96" s="39">
        <v>0</v>
      </c>
      <c r="M96" s="35"/>
      <c r="N96" s="39"/>
      <c r="O96" s="35"/>
      <c r="P96" s="39">
        <v>310</v>
      </c>
      <c r="Q96" s="35"/>
      <c r="R96" s="39">
        <v>0</v>
      </c>
      <c r="S96" s="18">
        <v>0</v>
      </c>
      <c r="T96" s="21"/>
      <c r="U96" s="21"/>
      <c r="V96" s="21"/>
      <c r="W96" s="21"/>
      <c r="X96" s="21"/>
    </row>
    <row r="97" spans="1:25" s="17" customFormat="1" ht="13.5" x14ac:dyDescent="0.2">
      <c r="A97" s="30"/>
      <c r="B97" s="34"/>
      <c r="C97" s="34"/>
      <c r="D97" s="34" t="s">
        <v>124</v>
      </c>
      <c r="E97" s="34"/>
      <c r="F97" s="39">
        <f t="shared" si="11"/>
        <v>72774</v>
      </c>
      <c r="G97" s="35"/>
      <c r="H97" s="39">
        <v>44075</v>
      </c>
      <c r="I97" s="35"/>
      <c r="J97" s="39">
        <v>0</v>
      </c>
      <c r="K97" s="35"/>
      <c r="L97" s="39">
        <v>28149</v>
      </c>
      <c r="M97" s="35"/>
      <c r="N97" s="39">
        <v>0</v>
      </c>
      <c r="O97" s="35"/>
      <c r="P97" s="39">
        <v>550</v>
      </c>
      <c r="Q97" s="35"/>
      <c r="R97" s="39">
        <v>0</v>
      </c>
      <c r="S97" s="18">
        <v>0</v>
      </c>
      <c r="T97" s="21"/>
      <c r="U97" s="21"/>
      <c r="V97" s="21"/>
      <c r="W97" s="21"/>
      <c r="X97" s="21"/>
    </row>
    <row r="98" spans="1:25" s="17" customFormat="1" ht="13.5" x14ac:dyDescent="0.2">
      <c r="A98" s="30"/>
      <c r="B98" s="34"/>
      <c r="C98" s="34"/>
      <c r="D98" s="34" t="s">
        <v>53</v>
      </c>
      <c r="E98" s="34"/>
      <c r="F98" s="39">
        <f t="shared" si="11"/>
        <v>357</v>
      </c>
      <c r="G98" s="35"/>
      <c r="H98" s="39">
        <v>0</v>
      </c>
      <c r="I98" s="35"/>
      <c r="J98" s="39">
        <v>0</v>
      </c>
      <c r="K98" s="35"/>
      <c r="L98" s="39">
        <v>0</v>
      </c>
      <c r="M98" s="35"/>
      <c r="N98" s="39">
        <v>0</v>
      </c>
      <c r="O98" s="35"/>
      <c r="P98" s="39">
        <v>357</v>
      </c>
      <c r="Q98" s="35"/>
      <c r="R98" s="39">
        <v>0</v>
      </c>
      <c r="S98" s="18">
        <v>0</v>
      </c>
      <c r="T98" s="21"/>
      <c r="U98" s="21"/>
      <c r="V98" s="21"/>
      <c r="W98" s="21"/>
      <c r="X98" s="21"/>
    </row>
    <row r="99" spans="1:25" s="17" customFormat="1" ht="13.5" x14ac:dyDescent="0.2">
      <c r="A99" s="30"/>
      <c r="B99" s="34"/>
      <c r="C99" s="34"/>
      <c r="D99" s="34"/>
      <c r="E99" s="34" t="s">
        <v>54</v>
      </c>
      <c r="F99" s="40">
        <f>SUM(F93:F98)</f>
        <v>833794</v>
      </c>
      <c r="G99" s="35"/>
      <c r="H99" s="40">
        <f>SUM(H93:H98)</f>
        <v>491514</v>
      </c>
      <c r="I99" s="35"/>
      <c r="J99" s="40">
        <f>SUM(J93:J98)</f>
        <v>26350</v>
      </c>
      <c r="K99" s="35"/>
      <c r="L99" s="40">
        <f>SUM(L93:L98)</f>
        <v>221370</v>
      </c>
      <c r="M99" s="35"/>
      <c r="N99" s="40">
        <f>SUM(N93:N98)</f>
        <v>138</v>
      </c>
      <c r="O99" s="35"/>
      <c r="P99" s="40">
        <f>SUM(P93:P98)</f>
        <v>52373</v>
      </c>
      <c r="Q99" s="35"/>
      <c r="R99" s="40">
        <f>SUM(R93:R98)</f>
        <v>42049</v>
      </c>
      <c r="S99" s="18">
        <f>SUM(S93:S98)</f>
        <v>0</v>
      </c>
    </row>
    <row r="100" spans="1:25" s="17" customFormat="1" ht="13.5" x14ac:dyDescent="0.2">
      <c r="A100" s="30"/>
      <c r="B100" s="34"/>
      <c r="C100" s="34"/>
      <c r="D100" s="34"/>
      <c r="E100" s="34" t="s">
        <v>55</v>
      </c>
      <c r="F100" s="40">
        <f>+F99+F91+F85</f>
        <v>2919048</v>
      </c>
      <c r="G100" s="35"/>
      <c r="H100" s="40">
        <f>+H99+H91+H85</f>
        <v>1663311</v>
      </c>
      <c r="I100" s="35"/>
      <c r="J100" s="40">
        <f>+J99+J91+J85</f>
        <v>50938</v>
      </c>
      <c r="K100" s="35"/>
      <c r="L100" s="40">
        <f>+L99+L91+L85</f>
        <v>799413</v>
      </c>
      <c r="M100" s="35"/>
      <c r="N100" s="40">
        <f>+N99+N91+N85</f>
        <v>885</v>
      </c>
      <c r="O100" s="35"/>
      <c r="P100" s="40">
        <f>+P99+P91+P85</f>
        <v>247412</v>
      </c>
      <c r="Q100" s="35"/>
      <c r="R100" s="40">
        <f>+R99+R91+R85</f>
        <v>157089</v>
      </c>
      <c r="S100" s="18">
        <f>+S99+S91+S85</f>
        <v>0</v>
      </c>
    </row>
    <row r="101" spans="1:25" s="17" customFormat="1" ht="13.5" x14ac:dyDescent="0.2">
      <c r="A101" s="30"/>
      <c r="B101" s="34"/>
      <c r="C101" s="34"/>
      <c r="D101" s="34"/>
      <c r="E101" s="34"/>
      <c r="F101" s="39"/>
      <c r="G101" s="35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21"/>
      <c r="T101" s="21"/>
      <c r="U101" s="21"/>
      <c r="V101" s="21"/>
      <c r="W101" s="21"/>
      <c r="X101" s="21"/>
    </row>
    <row r="102" spans="1:25" s="17" customFormat="1" ht="13.5" x14ac:dyDescent="0.2">
      <c r="A102" s="30" t="s">
        <v>21</v>
      </c>
      <c r="B102" s="34"/>
      <c r="C102" s="34"/>
      <c r="D102" s="34"/>
      <c r="E102" s="34"/>
      <c r="F102" s="39"/>
      <c r="G102" s="35"/>
      <c r="H102" s="39"/>
      <c r="I102" s="35"/>
      <c r="J102" s="39"/>
      <c r="K102" s="35"/>
      <c r="L102" s="39"/>
      <c r="M102" s="35"/>
      <c r="N102" s="39"/>
      <c r="O102" s="35"/>
      <c r="P102" s="39"/>
      <c r="Q102" s="35"/>
      <c r="R102" s="39"/>
      <c r="S102" s="18"/>
    </row>
    <row r="103" spans="1:25" s="17" customFormat="1" ht="13.5" x14ac:dyDescent="0.2">
      <c r="A103" s="30"/>
      <c r="B103" s="34"/>
      <c r="C103" s="34"/>
      <c r="D103" s="34" t="s">
        <v>125</v>
      </c>
      <c r="E103" s="34"/>
      <c r="F103" s="39">
        <f t="shared" ref="F103:F111" si="12">H103+J103+L103+N103+P103+R103</f>
        <v>250778</v>
      </c>
      <c r="G103" s="35"/>
      <c r="H103" s="39">
        <v>176519</v>
      </c>
      <c r="I103" s="35"/>
      <c r="J103" s="39">
        <v>0</v>
      </c>
      <c r="K103" s="35"/>
      <c r="L103" s="39">
        <v>64716</v>
      </c>
      <c r="M103" s="35"/>
      <c r="N103" s="39">
        <v>1824</v>
      </c>
      <c r="O103" s="35"/>
      <c r="P103" s="39">
        <v>7719</v>
      </c>
      <c r="Q103" s="35"/>
      <c r="R103" s="39">
        <v>0</v>
      </c>
      <c r="S103" s="18">
        <v>0</v>
      </c>
    </row>
    <row r="104" spans="1:25" s="17" customFormat="1" ht="13.5" x14ac:dyDescent="0.2">
      <c r="A104" s="30"/>
      <c r="B104" s="34"/>
      <c r="C104" s="34"/>
      <c r="D104" s="34" t="s">
        <v>157</v>
      </c>
      <c r="E104" s="34"/>
      <c r="F104" s="39">
        <f t="shared" si="12"/>
        <v>132959</v>
      </c>
      <c r="G104" s="35"/>
      <c r="H104" s="39">
        <v>68196</v>
      </c>
      <c r="I104" s="35"/>
      <c r="J104" s="39">
        <v>11991</v>
      </c>
      <c r="K104" s="35"/>
      <c r="L104" s="39">
        <v>42905</v>
      </c>
      <c r="M104" s="35"/>
      <c r="N104" s="39">
        <v>0</v>
      </c>
      <c r="O104" s="35"/>
      <c r="P104" s="39">
        <v>9161</v>
      </c>
      <c r="Q104" s="35">
        <v>0</v>
      </c>
      <c r="R104" s="39">
        <v>706</v>
      </c>
      <c r="S104" s="18">
        <v>0</v>
      </c>
      <c r="T104" s="21"/>
      <c r="U104" s="21"/>
      <c r="V104" s="21"/>
      <c r="W104" s="21"/>
      <c r="X104" s="21"/>
      <c r="Y104" s="21"/>
    </row>
    <row r="105" spans="1:25" s="17" customFormat="1" ht="13.5" hidden="1" x14ac:dyDescent="0.2">
      <c r="A105" s="30"/>
      <c r="B105" s="34"/>
      <c r="C105" s="34"/>
      <c r="D105" s="34" t="s">
        <v>126</v>
      </c>
      <c r="E105" s="34"/>
      <c r="F105" s="39">
        <f t="shared" si="12"/>
        <v>0</v>
      </c>
      <c r="G105" s="35"/>
      <c r="H105" s="39">
        <v>0</v>
      </c>
      <c r="I105" s="35"/>
      <c r="J105" s="39">
        <v>0</v>
      </c>
      <c r="K105" s="35"/>
      <c r="L105" s="39">
        <v>0</v>
      </c>
      <c r="M105" s="35"/>
      <c r="N105" s="39">
        <v>0</v>
      </c>
      <c r="O105" s="35"/>
      <c r="P105" s="39">
        <v>0</v>
      </c>
      <c r="Q105" s="35"/>
      <c r="R105" s="39">
        <v>0</v>
      </c>
      <c r="S105" s="18"/>
      <c r="T105" s="21"/>
      <c r="U105" s="21"/>
      <c r="V105" s="21"/>
      <c r="W105" s="21"/>
      <c r="X105" s="21"/>
      <c r="Y105" s="21"/>
    </row>
    <row r="106" spans="1:25" s="17" customFormat="1" ht="13.5" hidden="1" x14ac:dyDescent="0.2">
      <c r="A106" s="30"/>
      <c r="B106" s="34"/>
      <c r="C106" s="34"/>
      <c r="D106" s="34" t="s">
        <v>152</v>
      </c>
      <c r="E106" s="34"/>
      <c r="F106" s="39">
        <f t="shared" si="12"/>
        <v>0</v>
      </c>
      <c r="G106" s="35"/>
      <c r="H106" s="39">
        <v>0</v>
      </c>
      <c r="I106" s="35"/>
      <c r="J106" s="39">
        <v>0</v>
      </c>
      <c r="K106" s="35"/>
      <c r="L106" s="39">
        <v>0</v>
      </c>
      <c r="M106" s="35"/>
      <c r="N106" s="39">
        <v>0</v>
      </c>
      <c r="O106" s="35"/>
      <c r="P106" s="39">
        <v>0</v>
      </c>
      <c r="Q106" s="35"/>
      <c r="R106" s="39">
        <v>0</v>
      </c>
      <c r="S106" s="18">
        <v>0</v>
      </c>
      <c r="T106" s="21"/>
      <c r="U106" s="21"/>
      <c r="V106" s="21"/>
      <c r="W106" s="21"/>
      <c r="X106" s="21"/>
      <c r="Y106" s="21"/>
    </row>
    <row r="107" spans="1:25" s="17" customFormat="1" ht="13.5" x14ac:dyDescent="0.2">
      <c r="A107" s="30"/>
      <c r="B107" s="34"/>
      <c r="C107" s="34"/>
      <c r="D107" s="34" t="s">
        <v>56</v>
      </c>
      <c r="E107" s="34"/>
      <c r="F107" s="39">
        <f t="shared" si="12"/>
        <v>376543</v>
      </c>
      <c r="G107" s="35"/>
      <c r="H107" s="39">
        <v>228420</v>
      </c>
      <c r="I107" s="35"/>
      <c r="J107" s="39">
        <v>20551</v>
      </c>
      <c r="K107" s="35"/>
      <c r="L107" s="39">
        <v>109947</v>
      </c>
      <c r="M107" s="35"/>
      <c r="N107" s="39">
        <v>2833</v>
      </c>
      <c r="O107" s="35"/>
      <c r="P107" s="39">
        <v>14512</v>
      </c>
      <c r="Q107" s="35"/>
      <c r="R107" s="39">
        <v>280</v>
      </c>
      <c r="S107" s="18">
        <v>0</v>
      </c>
      <c r="T107" s="21"/>
      <c r="U107" s="21"/>
      <c r="V107" s="21"/>
      <c r="W107" s="21"/>
      <c r="X107" s="21"/>
      <c r="Y107" s="21"/>
    </row>
    <row r="108" spans="1:25" s="17" customFormat="1" ht="13.5" x14ac:dyDescent="0.2">
      <c r="A108" s="30"/>
      <c r="B108" s="34"/>
      <c r="C108" s="34"/>
      <c r="D108" s="34" t="s">
        <v>158</v>
      </c>
      <c r="E108" s="34"/>
      <c r="F108" s="39">
        <f t="shared" si="12"/>
        <v>535178</v>
      </c>
      <c r="G108" s="35"/>
      <c r="H108" s="41">
        <v>352288</v>
      </c>
      <c r="I108" s="35"/>
      <c r="J108" s="41">
        <v>0</v>
      </c>
      <c r="K108" s="35"/>
      <c r="L108" s="41">
        <v>137449</v>
      </c>
      <c r="M108" s="35"/>
      <c r="N108" s="41">
        <v>635</v>
      </c>
      <c r="O108" s="35"/>
      <c r="P108" s="41">
        <v>43533</v>
      </c>
      <c r="Q108" s="35"/>
      <c r="R108" s="41">
        <v>1273</v>
      </c>
      <c r="S108" s="18">
        <v>0</v>
      </c>
      <c r="T108" s="22"/>
      <c r="U108" s="22"/>
      <c r="V108" s="22"/>
      <c r="W108" s="22"/>
      <c r="X108" s="22"/>
      <c r="Y108" s="22"/>
    </row>
    <row r="109" spans="1:25" s="17" customFormat="1" ht="13.5" x14ac:dyDescent="0.2">
      <c r="A109" s="30"/>
      <c r="B109" s="34"/>
      <c r="C109" s="34"/>
      <c r="D109" s="34" t="s">
        <v>146</v>
      </c>
      <c r="E109" s="34"/>
      <c r="F109" s="39">
        <f t="shared" si="12"/>
        <v>589348</v>
      </c>
      <c r="G109" s="35"/>
      <c r="H109" s="41">
        <v>248989</v>
      </c>
      <c r="I109" s="35"/>
      <c r="J109" s="41">
        <v>81143</v>
      </c>
      <c r="K109" s="35"/>
      <c r="L109" s="41">
        <v>97009</v>
      </c>
      <c r="M109" s="35"/>
      <c r="N109" s="41">
        <v>5835</v>
      </c>
      <c r="O109" s="35"/>
      <c r="P109" s="41">
        <v>154769</v>
      </c>
      <c r="Q109" s="35"/>
      <c r="R109" s="41">
        <v>1603</v>
      </c>
      <c r="S109" s="18"/>
      <c r="T109" s="22"/>
      <c r="U109" s="22"/>
      <c r="V109" s="22"/>
      <c r="W109" s="22"/>
      <c r="X109" s="22"/>
      <c r="Y109" s="22"/>
    </row>
    <row r="110" spans="1:25" s="17" customFormat="1" ht="13.5" x14ac:dyDescent="0.2">
      <c r="A110" s="30"/>
      <c r="B110" s="34"/>
      <c r="C110" s="34"/>
      <c r="D110" s="34" t="s">
        <v>144</v>
      </c>
      <c r="E110" s="34"/>
      <c r="F110" s="39">
        <f t="shared" si="12"/>
        <v>8787</v>
      </c>
      <c r="G110" s="35"/>
      <c r="H110" s="41">
        <v>0</v>
      </c>
      <c r="I110" s="35"/>
      <c r="J110" s="41">
        <v>0</v>
      </c>
      <c r="K110" s="35"/>
      <c r="L110" s="41">
        <v>0</v>
      </c>
      <c r="M110" s="35"/>
      <c r="N110" s="41">
        <v>0</v>
      </c>
      <c r="O110" s="35"/>
      <c r="P110" s="41">
        <v>8787</v>
      </c>
      <c r="Q110" s="35"/>
      <c r="R110" s="41">
        <v>0</v>
      </c>
      <c r="S110" s="18"/>
      <c r="T110" s="22"/>
      <c r="U110" s="22"/>
      <c r="V110" s="22"/>
      <c r="W110" s="22"/>
      <c r="X110" s="22"/>
      <c r="Y110" s="22"/>
    </row>
    <row r="111" spans="1:25" s="17" customFormat="1" ht="13.5" x14ac:dyDescent="0.2">
      <c r="A111" s="30"/>
      <c r="B111" s="34"/>
      <c r="C111" s="34"/>
      <c r="D111" s="34" t="s">
        <v>145</v>
      </c>
      <c r="E111" s="34"/>
      <c r="F111" s="39">
        <f t="shared" si="12"/>
        <v>2908</v>
      </c>
      <c r="G111" s="36"/>
      <c r="H111" s="41">
        <v>0</v>
      </c>
      <c r="I111" s="36"/>
      <c r="J111" s="41">
        <v>0</v>
      </c>
      <c r="K111" s="36"/>
      <c r="L111" s="41">
        <v>0</v>
      </c>
      <c r="M111" s="36"/>
      <c r="N111" s="41">
        <v>794</v>
      </c>
      <c r="O111" s="36"/>
      <c r="P111" s="41">
        <v>2114</v>
      </c>
      <c r="Q111" s="36"/>
      <c r="R111" s="41">
        <v>0</v>
      </c>
      <c r="S111" s="19">
        <v>0</v>
      </c>
      <c r="T111" s="22"/>
      <c r="U111" s="22"/>
      <c r="V111" s="22"/>
      <c r="W111" s="22"/>
      <c r="X111" s="22"/>
      <c r="Y111" s="22"/>
    </row>
    <row r="112" spans="1:25" s="17" customFormat="1" ht="13.5" x14ac:dyDescent="0.2">
      <c r="A112" s="30"/>
      <c r="B112" s="34"/>
      <c r="C112" s="34"/>
      <c r="D112" s="34"/>
      <c r="E112" s="34" t="s">
        <v>57</v>
      </c>
      <c r="F112" s="40">
        <f>SUM(F103:F111)</f>
        <v>1896501</v>
      </c>
      <c r="G112" s="35"/>
      <c r="H112" s="40">
        <f>SUM(H103:H111)</f>
        <v>1074412</v>
      </c>
      <c r="I112" s="35"/>
      <c r="J112" s="40">
        <f>SUM(J103:J111)</f>
        <v>113685</v>
      </c>
      <c r="K112" s="35"/>
      <c r="L112" s="40">
        <f>SUM(L103:L111)</f>
        <v>452026</v>
      </c>
      <c r="M112" s="35"/>
      <c r="N112" s="40">
        <f>SUM(N103:N111)</f>
        <v>11921</v>
      </c>
      <c r="O112" s="35"/>
      <c r="P112" s="40">
        <f>SUM(P103:P111)</f>
        <v>240595</v>
      </c>
      <c r="Q112" s="35"/>
      <c r="R112" s="40">
        <f>SUM(R103:R111)</f>
        <v>3862</v>
      </c>
      <c r="S112" s="18">
        <f>SUM(S103:S111)</f>
        <v>0</v>
      </c>
    </row>
    <row r="113" spans="1:25" s="17" customFormat="1" ht="13.5" x14ac:dyDescent="0.2">
      <c r="A113" s="30"/>
      <c r="B113" s="34"/>
      <c r="C113" s="34"/>
      <c r="D113" s="34"/>
      <c r="E113" s="34"/>
      <c r="F113" s="39"/>
      <c r="G113" s="35"/>
      <c r="H113" s="39"/>
      <c r="I113" s="35"/>
      <c r="J113" s="39"/>
      <c r="K113" s="35"/>
      <c r="L113" s="39"/>
      <c r="M113" s="35"/>
      <c r="N113" s="39"/>
      <c r="O113" s="35"/>
      <c r="P113" s="39"/>
      <c r="Q113" s="35"/>
      <c r="R113" s="39"/>
      <c r="S113" s="18"/>
      <c r="T113" s="21"/>
      <c r="U113" s="21"/>
      <c r="V113" s="21"/>
      <c r="W113" s="21"/>
      <c r="X113" s="21"/>
      <c r="Y113" s="21"/>
    </row>
    <row r="114" spans="1:25" s="17" customFormat="1" ht="13.5" x14ac:dyDescent="0.2">
      <c r="A114" s="30" t="s">
        <v>22</v>
      </c>
      <c r="B114" s="34"/>
      <c r="C114" s="34"/>
      <c r="D114" s="34"/>
      <c r="E114" s="34"/>
      <c r="F114" s="39"/>
      <c r="G114" s="35"/>
      <c r="H114" s="39"/>
      <c r="I114" s="35"/>
      <c r="J114" s="39"/>
      <c r="K114" s="35"/>
      <c r="L114" s="39"/>
      <c r="M114" s="35"/>
      <c r="N114" s="39"/>
      <c r="O114" s="35"/>
      <c r="P114" s="39"/>
      <c r="Q114" s="35"/>
      <c r="R114" s="39"/>
      <c r="S114" s="18"/>
      <c r="T114" s="21"/>
      <c r="U114" s="21"/>
      <c r="V114" s="21"/>
      <c r="W114" s="21"/>
      <c r="X114" s="21"/>
      <c r="Y114" s="21"/>
    </row>
    <row r="115" spans="1:25" s="17" customFormat="1" ht="13.5" x14ac:dyDescent="0.2">
      <c r="A115" s="30"/>
      <c r="B115" s="34" t="s">
        <v>23</v>
      </c>
      <c r="C115" s="34"/>
      <c r="D115" s="34"/>
      <c r="E115" s="34"/>
      <c r="F115" s="39"/>
      <c r="G115" s="35"/>
      <c r="H115" s="39"/>
      <c r="I115" s="35"/>
      <c r="J115" s="39"/>
      <c r="K115" s="35"/>
      <c r="L115" s="39"/>
      <c r="M115" s="35"/>
      <c r="N115" s="39"/>
      <c r="O115" s="35"/>
      <c r="P115" s="39"/>
      <c r="Q115" s="35"/>
      <c r="R115" s="39"/>
      <c r="S115" s="18"/>
      <c r="T115" s="21"/>
      <c r="U115" s="21"/>
      <c r="V115" s="21"/>
      <c r="W115" s="21"/>
      <c r="X115" s="21"/>
      <c r="Y115" s="21"/>
    </row>
    <row r="116" spans="1:25" s="17" customFormat="1" ht="13.5" x14ac:dyDescent="0.2">
      <c r="A116" s="30"/>
      <c r="B116" s="34"/>
      <c r="C116" s="34"/>
      <c r="D116" s="34" t="s">
        <v>58</v>
      </c>
      <c r="E116" s="34"/>
      <c r="F116" s="41">
        <f t="shared" ref="F116:F122" si="13">H116+J116+L116+N116+P116+R116</f>
        <v>554835</v>
      </c>
      <c r="G116" s="35"/>
      <c r="H116" s="41">
        <v>356808</v>
      </c>
      <c r="I116" s="35"/>
      <c r="J116" s="41">
        <v>0</v>
      </c>
      <c r="K116" s="35">
        <v>0</v>
      </c>
      <c r="L116" s="41">
        <v>158958</v>
      </c>
      <c r="M116" s="35">
        <v>0</v>
      </c>
      <c r="N116" s="41">
        <v>33511</v>
      </c>
      <c r="O116" s="35">
        <v>0</v>
      </c>
      <c r="P116" s="41">
        <v>5395</v>
      </c>
      <c r="Q116" s="35">
        <v>0</v>
      </c>
      <c r="R116" s="41">
        <v>163</v>
      </c>
      <c r="S116" s="18">
        <v>0</v>
      </c>
      <c r="T116" s="22"/>
      <c r="U116" s="22"/>
      <c r="V116" s="22"/>
      <c r="W116" s="22"/>
      <c r="X116" s="22"/>
      <c r="Y116" s="22"/>
    </row>
    <row r="117" spans="1:25" s="17" customFormat="1" ht="13.5" x14ac:dyDescent="0.2">
      <c r="A117" s="30"/>
      <c r="B117" s="34"/>
      <c r="C117" s="34"/>
      <c r="D117" s="34" t="s">
        <v>59</v>
      </c>
      <c r="E117" s="34"/>
      <c r="F117" s="41">
        <f t="shared" si="13"/>
        <v>498517</v>
      </c>
      <c r="G117" s="35"/>
      <c r="H117" s="39">
        <v>320990</v>
      </c>
      <c r="I117" s="35"/>
      <c r="J117" s="39">
        <v>0</v>
      </c>
      <c r="K117" s="35"/>
      <c r="L117" s="39">
        <v>148905</v>
      </c>
      <c r="M117" s="35"/>
      <c r="N117" s="39">
        <v>4089</v>
      </c>
      <c r="O117" s="35"/>
      <c r="P117" s="39">
        <v>24533</v>
      </c>
      <c r="Q117" s="35"/>
      <c r="R117" s="39">
        <v>0</v>
      </c>
      <c r="S117" s="18">
        <v>0</v>
      </c>
      <c r="T117" s="21"/>
      <c r="U117" s="21"/>
      <c r="V117" s="21"/>
      <c r="W117" s="21"/>
      <c r="X117" s="21"/>
      <c r="Y117" s="21"/>
    </row>
    <row r="118" spans="1:25" s="17" customFormat="1" ht="13.5" x14ac:dyDescent="0.2">
      <c r="A118" s="30"/>
      <c r="B118" s="34"/>
      <c r="C118" s="34"/>
      <c r="D118" s="34" t="s">
        <v>139</v>
      </c>
      <c r="E118" s="34"/>
      <c r="F118" s="41">
        <f t="shared" si="13"/>
        <v>1105</v>
      </c>
      <c r="G118" s="35"/>
      <c r="H118" s="41">
        <v>591</v>
      </c>
      <c r="I118" s="35"/>
      <c r="J118" s="41">
        <v>0</v>
      </c>
      <c r="K118" s="35"/>
      <c r="L118" s="41">
        <v>472</v>
      </c>
      <c r="M118" s="35"/>
      <c r="N118" s="41">
        <v>0</v>
      </c>
      <c r="O118" s="35"/>
      <c r="P118" s="41">
        <v>42</v>
      </c>
      <c r="Q118" s="35"/>
      <c r="R118" s="41">
        <v>0</v>
      </c>
      <c r="S118" s="18"/>
      <c r="T118" s="22"/>
      <c r="U118" s="22"/>
      <c r="V118" s="22"/>
      <c r="W118" s="22"/>
      <c r="X118" s="22"/>
      <c r="Y118" s="22"/>
    </row>
    <row r="119" spans="1:25" s="17" customFormat="1" ht="13.5" x14ac:dyDescent="0.2">
      <c r="A119" s="30"/>
      <c r="B119" s="34"/>
      <c r="C119" s="34"/>
      <c r="D119" s="34" t="s">
        <v>60</v>
      </c>
      <c r="E119" s="34"/>
      <c r="F119" s="41">
        <f t="shared" si="13"/>
        <v>171568</v>
      </c>
      <c r="G119" s="35"/>
      <c r="H119" s="39">
        <v>106300</v>
      </c>
      <c r="I119" s="35"/>
      <c r="J119" s="39">
        <v>0</v>
      </c>
      <c r="K119" s="35"/>
      <c r="L119" s="39">
        <v>58764</v>
      </c>
      <c r="M119" s="35"/>
      <c r="N119" s="39">
        <v>1913</v>
      </c>
      <c r="O119" s="35"/>
      <c r="P119" s="39">
        <v>4591</v>
      </c>
      <c r="Q119" s="35"/>
      <c r="R119" s="39">
        <v>0</v>
      </c>
      <c r="S119" s="18">
        <v>0</v>
      </c>
      <c r="T119" s="21"/>
      <c r="U119" s="21"/>
      <c r="V119" s="21"/>
      <c r="W119" s="21"/>
      <c r="X119" s="21"/>
      <c r="Y119" s="21"/>
    </row>
    <row r="120" spans="1:25" s="17" customFormat="1" ht="13.5" x14ac:dyDescent="0.2">
      <c r="A120" s="30"/>
      <c r="B120" s="34"/>
      <c r="C120" s="34"/>
      <c r="D120" s="34" t="s">
        <v>61</v>
      </c>
      <c r="E120" s="34"/>
      <c r="F120" s="41">
        <f t="shared" si="13"/>
        <v>707025</v>
      </c>
      <c r="G120" s="35"/>
      <c r="H120" s="41">
        <v>432837</v>
      </c>
      <c r="I120" s="35"/>
      <c r="J120" s="41">
        <v>5667</v>
      </c>
      <c r="K120" s="35"/>
      <c r="L120" s="41">
        <v>224477</v>
      </c>
      <c r="M120" s="35"/>
      <c r="N120" s="41">
        <v>2079</v>
      </c>
      <c r="O120" s="35"/>
      <c r="P120" s="41">
        <v>41965</v>
      </c>
      <c r="Q120" s="35"/>
      <c r="R120" s="41">
        <v>0</v>
      </c>
      <c r="S120" s="18">
        <v>0</v>
      </c>
      <c r="T120" s="22"/>
      <c r="U120" s="22"/>
      <c r="V120" s="22"/>
      <c r="W120" s="22"/>
      <c r="X120" s="22"/>
      <c r="Y120" s="22"/>
    </row>
    <row r="121" spans="1:25" s="17" customFormat="1" ht="13.5" x14ac:dyDescent="0.2">
      <c r="A121" s="30"/>
      <c r="B121" s="34"/>
      <c r="C121" s="34"/>
      <c r="D121" s="34" t="s">
        <v>62</v>
      </c>
      <c r="E121" s="34"/>
      <c r="F121" s="41">
        <f t="shared" si="13"/>
        <v>244277</v>
      </c>
      <c r="G121" s="35"/>
      <c r="H121" s="39">
        <v>159508</v>
      </c>
      <c r="I121" s="35"/>
      <c r="J121" s="39">
        <v>0</v>
      </c>
      <c r="K121" s="35"/>
      <c r="L121" s="39">
        <v>80678</v>
      </c>
      <c r="M121" s="35"/>
      <c r="N121" s="39">
        <v>1964</v>
      </c>
      <c r="O121" s="35"/>
      <c r="P121" s="39">
        <v>2127</v>
      </c>
      <c r="Q121" s="35"/>
      <c r="R121" s="39">
        <v>0</v>
      </c>
      <c r="S121" s="18">
        <v>0</v>
      </c>
      <c r="T121" s="21"/>
      <c r="U121" s="21"/>
      <c r="V121" s="21"/>
      <c r="W121" s="21"/>
      <c r="X121" s="21"/>
      <c r="Y121" s="21"/>
    </row>
    <row r="122" spans="1:25" s="17" customFormat="1" ht="13.5" x14ac:dyDescent="0.2">
      <c r="A122" s="30"/>
      <c r="B122" s="34"/>
      <c r="C122" s="34"/>
      <c r="D122" s="34" t="s">
        <v>63</v>
      </c>
      <c r="E122" s="34"/>
      <c r="F122" s="41">
        <f t="shared" si="13"/>
        <v>182068</v>
      </c>
      <c r="G122" s="35"/>
      <c r="H122" s="41">
        <v>112791</v>
      </c>
      <c r="I122" s="35"/>
      <c r="J122" s="41">
        <v>0</v>
      </c>
      <c r="K122" s="35"/>
      <c r="L122" s="41">
        <v>66535</v>
      </c>
      <c r="M122" s="35"/>
      <c r="N122" s="41">
        <v>0</v>
      </c>
      <c r="O122" s="35"/>
      <c r="P122" s="41">
        <v>2742</v>
      </c>
      <c r="Q122" s="35"/>
      <c r="R122" s="41">
        <v>0</v>
      </c>
      <c r="S122" s="18">
        <v>0</v>
      </c>
      <c r="T122" s="22"/>
      <c r="U122" s="22"/>
      <c r="V122" s="22"/>
      <c r="W122" s="22"/>
      <c r="X122" s="22"/>
      <c r="Y122" s="22"/>
    </row>
    <row r="123" spans="1:25" s="17" customFormat="1" ht="13.5" x14ac:dyDescent="0.2">
      <c r="A123" s="30"/>
      <c r="B123" s="34"/>
      <c r="C123" s="34"/>
      <c r="D123" s="34"/>
      <c r="E123" s="34" t="s">
        <v>129</v>
      </c>
      <c r="F123" s="40">
        <f>SUM(F116:F122)</f>
        <v>2359395</v>
      </c>
      <c r="G123" s="35"/>
      <c r="H123" s="40">
        <f>SUM(H116:H122)</f>
        <v>1489825</v>
      </c>
      <c r="I123" s="35"/>
      <c r="J123" s="40">
        <f>SUM(J116:J122)</f>
        <v>5667</v>
      </c>
      <c r="K123" s="35"/>
      <c r="L123" s="40">
        <f>SUM(L116:L122)</f>
        <v>738789</v>
      </c>
      <c r="M123" s="35"/>
      <c r="N123" s="40">
        <f>SUM(N116:N122)</f>
        <v>43556</v>
      </c>
      <c r="O123" s="35"/>
      <c r="P123" s="40">
        <f>SUM(P116:P122)</f>
        <v>81395</v>
      </c>
      <c r="Q123" s="35"/>
      <c r="R123" s="40">
        <f>SUM(R116:R122)</f>
        <v>163</v>
      </c>
      <c r="S123" s="18">
        <f>SUM(S116:S122)</f>
        <v>0</v>
      </c>
    </row>
    <row r="124" spans="1:25" s="17" customFormat="1" ht="13.5" x14ac:dyDescent="0.2">
      <c r="A124" s="30"/>
      <c r="B124" s="34" t="s">
        <v>24</v>
      </c>
      <c r="C124" s="34"/>
      <c r="D124" s="34"/>
      <c r="E124" s="34"/>
      <c r="F124" s="39"/>
      <c r="G124" s="35"/>
      <c r="H124" s="39"/>
      <c r="I124" s="35"/>
      <c r="J124" s="39"/>
      <c r="K124" s="35"/>
      <c r="L124" s="39"/>
      <c r="M124" s="35"/>
      <c r="N124" s="39"/>
      <c r="O124" s="35"/>
      <c r="P124" s="39"/>
      <c r="Q124" s="35"/>
      <c r="R124" s="39"/>
      <c r="S124" s="18"/>
      <c r="T124" s="21"/>
      <c r="U124" s="21"/>
      <c r="V124" s="21"/>
      <c r="W124" s="21"/>
      <c r="X124" s="21"/>
      <c r="Y124" s="21"/>
    </row>
    <row r="125" spans="1:25" s="17" customFormat="1" ht="13.5" x14ac:dyDescent="0.2">
      <c r="A125" s="30"/>
      <c r="B125" s="34"/>
      <c r="C125" s="34"/>
      <c r="D125" s="34" t="s">
        <v>64</v>
      </c>
      <c r="E125" s="34"/>
      <c r="F125" s="39">
        <f t="shared" ref="F125:F147" si="14">H125+J125+L125+N125+P125+R125</f>
        <v>60962</v>
      </c>
      <c r="G125" s="35"/>
      <c r="H125" s="39">
        <v>42000</v>
      </c>
      <c r="I125" s="35"/>
      <c r="J125" s="39">
        <v>0</v>
      </c>
      <c r="K125" s="35"/>
      <c r="L125" s="39">
        <v>17169</v>
      </c>
      <c r="M125" s="35"/>
      <c r="N125" s="39">
        <v>0</v>
      </c>
      <c r="O125" s="35"/>
      <c r="P125" s="39">
        <v>1793</v>
      </c>
      <c r="Q125" s="35"/>
      <c r="R125" s="39">
        <v>0</v>
      </c>
      <c r="S125" s="18">
        <v>0</v>
      </c>
      <c r="T125" s="21"/>
      <c r="U125" s="21"/>
      <c r="V125" s="21"/>
      <c r="W125" s="21"/>
      <c r="X125" s="21"/>
      <c r="Y125" s="21"/>
    </row>
    <row r="126" spans="1:25" s="17" customFormat="1" ht="13.5" x14ac:dyDescent="0.2">
      <c r="A126" s="30"/>
      <c r="B126" s="34"/>
      <c r="C126" s="34"/>
      <c r="D126" s="34" t="s">
        <v>65</v>
      </c>
      <c r="E126" s="34"/>
      <c r="F126" s="39">
        <f t="shared" si="14"/>
        <v>125289</v>
      </c>
      <c r="G126" s="35"/>
      <c r="H126" s="41">
        <v>0</v>
      </c>
      <c r="I126" s="35"/>
      <c r="J126" s="41">
        <v>0</v>
      </c>
      <c r="K126" s="35">
        <v>0</v>
      </c>
      <c r="L126" s="41">
        <v>0</v>
      </c>
      <c r="M126" s="35">
        <v>0</v>
      </c>
      <c r="N126" s="41">
        <v>0</v>
      </c>
      <c r="O126" s="35">
        <v>0</v>
      </c>
      <c r="P126" s="41">
        <v>125289</v>
      </c>
      <c r="Q126" s="35">
        <v>0</v>
      </c>
      <c r="R126" s="41">
        <v>0</v>
      </c>
      <c r="S126" s="18" t="e">
        <f>#REF!</f>
        <v>#REF!</v>
      </c>
      <c r="T126" s="22"/>
      <c r="U126" s="22"/>
      <c r="V126" s="22"/>
      <c r="W126" s="22"/>
      <c r="X126" s="22"/>
      <c r="Y126" s="22"/>
    </row>
    <row r="127" spans="1:25" s="17" customFormat="1" ht="13.5" x14ac:dyDescent="0.2">
      <c r="A127" s="30"/>
      <c r="B127" s="34"/>
      <c r="C127" s="34"/>
      <c r="D127" s="34" t="s">
        <v>66</v>
      </c>
      <c r="E127" s="34"/>
      <c r="F127" s="39">
        <f t="shared" si="14"/>
        <v>137368</v>
      </c>
      <c r="G127" s="35"/>
      <c r="H127" s="39">
        <v>0</v>
      </c>
      <c r="I127" s="35"/>
      <c r="J127" s="39">
        <v>0</v>
      </c>
      <c r="K127" s="35"/>
      <c r="L127" s="39">
        <v>0</v>
      </c>
      <c r="M127" s="35"/>
      <c r="N127" s="39">
        <v>0</v>
      </c>
      <c r="O127" s="35"/>
      <c r="P127" s="39">
        <v>137368</v>
      </c>
      <c r="Q127" s="35"/>
      <c r="R127" s="39">
        <v>0</v>
      </c>
      <c r="S127" s="18">
        <v>0</v>
      </c>
      <c r="T127" s="21"/>
      <c r="U127" s="21"/>
      <c r="V127" s="21"/>
      <c r="W127" s="21"/>
      <c r="X127" s="21"/>
      <c r="Y127" s="21"/>
    </row>
    <row r="128" spans="1:25" s="17" customFormat="1" ht="13.5" x14ac:dyDescent="0.2">
      <c r="A128" s="30"/>
      <c r="B128" s="34"/>
      <c r="C128" s="34"/>
      <c r="D128" s="34" t="s">
        <v>67</v>
      </c>
      <c r="E128" s="34"/>
      <c r="F128" s="39">
        <f t="shared" si="14"/>
        <v>23340</v>
      </c>
      <c r="G128" s="35"/>
      <c r="H128" s="41">
        <v>0</v>
      </c>
      <c r="I128" s="35"/>
      <c r="J128" s="41">
        <v>0</v>
      </c>
      <c r="K128" s="35"/>
      <c r="L128" s="41">
        <v>0</v>
      </c>
      <c r="M128" s="35"/>
      <c r="N128" s="41">
        <v>0</v>
      </c>
      <c r="O128" s="35"/>
      <c r="P128" s="41">
        <v>23340</v>
      </c>
      <c r="Q128" s="35"/>
      <c r="R128" s="41">
        <v>0</v>
      </c>
      <c r="S128" s="18">
        <v>0</v>
      </c>
      <c r="T128" s="22"/>
      <c r="U128" s="22"/>
      <c r="V128" s="22"/>
      <c r="W128" s="22"/>
      <c r="X128" s="22"/>
      <c r="Y128" s="22"/>
    </row>
    <row r="129" spans="1:25" s="17" customFormat="1" ht="13.5" x14ac:dyDescent="0.2">
      <c r="A129" s="30"/>
      <c r="B129" s="34"/>
      <c r="C129" s="34"/>
      <c r="D129" s="34" t="s">
        <v>68</v>
      </c>
      <c r="E129" s="34"/>
      <c r="F129" s="39">
        <f t="shared" si="14"/>
        <v>779335</v>
      </c>
      <c r="G129" s="35"/>
      <c r="H129" s="39">
        <v>124350</v>
      </c>
      <c r="I129" s="35"/>
      <c r="J129" s="39">
        <v>11000</v>
      </c>
      <c r="K129" s="35"/>
      <c r="L129" s="39">
        <v>78346</v>
      </c>
      <c r="M129" s="35"/>
      <c r="N129" s="39">
        <v>7778</v>
      </c>
      <c r="O129" s="35"/>
      <c r="P129" s="39">
        <v>532310</v>
      </c>
      <c r="Q129" s="35"/>
      <c r="R129" s="39">
        <v>25551</v>
      </c>
      <c r="S129" s="18">
        <v>0</v>
      </c>
      <c r="T129" s="21"/>
      <c r="U129" s="21"/>
      <c r="V129" s="21"/>
      <c r="W129" s="21"/>
      <c r="X129" s="21"/>
      <c r="Y129" s="21"/>
    </row>
    <row r="130" spans="1:25" s="17" customFormat="1" ht="13.5" x14ac:dyDescent="0.2">
      <c r="A130" s="30"/>
      <c r="B130" s="34"/>
      <c r="C130" s="34"/>
      <c r="D130" s="39" t="s">
        <v>69</v>
      </c>
      <c r="E130" s="39"/>
      <c r="F130" s="39">
        <f t="shared" si="14"/>
        <v>78987</v>
      </c>
      <c r="G130" s="39"/>
      <c r="H130" s="39">
        <v>0</v>
      </c>
      <c r="I130" s="39"/>
      <c r="J130" s="39">
        <v>0</v>
      </c>
      <c r="K130" s="39"/>
      <c r="L130" s="39">
        <v>0</v>
      </c>
      <c r="M130" s="39"/>
      <c r="N130" s="39">
        <v>0</v>
      </c>
      <c r="O130" s="39"/>
      <c r="P130" s="39">
        <v>78987</v>
      </c>
      <c r="Q130" s="39"/>
      <c r="R130" s="39">
        <v>0</v>
      </c>
      <c r="S130" s="21">
        <v>0</v>
      </c>
      <c r="T130" s="21"/>
      <c r="U130" s="21"/>
      <c r="V130" s="21"/>
      <c r="W130" s="21"/>
      <c r="X130" s="21"/>
    </row>
    <row r="131" spans="1:25" s="17" customFormat="1" ht="13.5" x14ac:dyDescent="0.2">
      <c r="A131" s="30"/>
      <c r="B131" s="34"/>
      <c r="C131" s="34"/>
      <c r="D131" s="39" t="s">
        <v>70</v>
      </c>
      <c r="E131" s="39"/>
      <c r="F131" s="39">
        <f t="shared" si="14"/>
        <v>15150</v>
      </c>
      <c r="G131" s="39"/>
      <c r="H131" s="39">
        <v>0</v>
      </c>
      <c r="I131" s="39"/>
      <c r="J131" s="39">
        <v>0</v>
      </c>
      <c r="K131" s="39"/>
      <c r="L131" s="39">
        <v>0</v>
      </c>
      <c r="M131" s="39"/>
      <c r="N131" s="39">
        <v>0</v>
      </c>
      <c r="O131" s="39"/>
      <c r="P131" s="39">
        <v>15150</v>
      </c>
      <c r="Q131" s="39"/>
      <c r="R131" s="39">
        <v>0</v>
      </c>
      <c r="S131" s="21">
        <v>0</v>
      </c>
      <c r="T131" s="21"/>
      <c r="U131" s="21"/>
      <c r="V131" s="21"/>
      <c r="W131" s="21"/>
      <c r="X131" s="21"/>
    </row>
    <row r="132" spans="1:25" s="17" customFormat="1" ht="13.5" x14ac:dyDescent="0.2">
      <c r="A132" s="30"/>
      <c r="B132" s="34"/>
      <c r="C132" s="34"/>
      <c r="D132" s="41" t="s">
        <v>71</v>
      </c>
      <c r="E132" s="41"/>
      <c r="F132" s="39">
        <f t="shared" si="14"/>
        <v>53553</v>
      </c>
      <c r="G132" s="41"/>
      <c r="H132" s="41">
        <v>0</v>
      </c>
      <c r="I132" s="41"/>
      <c r="J132" s="41">
        <v>0</v>
      </c>
      <c r="K132" s="41"/>
      <c r="L132" s="41">
        <v>0</v>
      </c>
      <c r="M132" s="41"/>
      <c r="N132" s="41">
        <v>0</v>
      </c>
      <c r="O132" s="41"/>
      <c r="P132" s="41">
        <v>53553</v>
      </c>
      <c r="Q132" s="41"/>
      <c r="R132" s="41">
        <v>0</v>
      </c>
      <c r="S132" s="22">
        <v>0</v>
      </c>
      <c r="T132" s="22"/>
      <c r="U132" s="22"/>
      <c r="V132" s="22"/>
      <c r="W132" s="22"/>
      <c r="X132" s="22"/>
    </row>
    <row r="133" spans="1:25" s="17" customFormat="1" ht="13.5" x14ac:dyDescent="0.2">
      <c r="A133" s="30"/>
      <c r="B133" s="34"/>
      <c r="C133" s="34"/>
      <c r="D133" s="41" t="s">
        <v>159</v>
      </c>
      <c r="E133" s="41"/>
      <c r="F133" s="39">
        <f t="shared" si="14"/>
        <v>15479</v>
      </c>
      <c r="G133" s="41"/>
      <c r="H133" s="41">
        <v>0</v>
      </c>
      <c r="I133" s="41"/>
      <c r="J133" s="41">
        <v>0</v>
      </c>
      <c r="K133" s="41"/>
      <c r="L133" s="41">
        <v>0</v>
      </c>
      <c r="M133" s="41"/>
      <c r="N133" s="41">
        <v>0</v>
      </c>
      <c r="O133" s="41"/>
      <c r="P133" s="41">
        <v>15479</v>
      </c>
      <c r="Q133" s="41"/>
      <c r="R133" s="41">
        <v>0</v>
      </c>
      <c r="S133" s="22"/>
      <c r="T133" s="22"/>
      <c r="U133" s="22"/>
      <c r="V133" s="22"/>
      <c r="W133" s="22"/>
      <c r="X133" s="22"/>
    </row>
    <row r="134" spans="1:25" s="17" customFormat="1" ht="13.5" x14ac:dyDescent="0.2">
      <c r="A134" s="30"/>
      <c r="B134" s="34"/>
      <c r="C134" s="34"/>
      <c r="D134" s="41" t="s">
        <v>72</v>
      </c>
      <c r="E134" s="41"/>
      <c r="F134" s="39">
        <f t="shared" si="14"/>
        <v>50</v>
      </c>
      <c r="G134" s="41"/>
      <c r="H134" s="41">
        <v>0</v>
      </c>
      <c r="I134" s="41"/>
      <c r="J134" s="41">
        <v>0</v>
      </c>
      <c r="K134" s="41"/>
      <c r="L134" s="41">
        <v>0</v>
      </c>
      <c r="M134" s="41"/>
      <c r="N134" s="41">
        <v>50</v>
      </c>
      <c r="O134" s="41"/>
      <c r="P134" s="41">
        <v>0</v>
      </c>
      <c r="Q134" s="41"/>
      <c r="R134" s="41">
        <v>0</v>
      </c>
      <c r="S134" s="22">
        <v>0</v>
      </c>
      <c r="T134" s="22"/>
      <c r="U134" s="22"/>
      <c r="V134" s="22"/>
      <c r="W134" s="22"/>
      <c r="X134" s="22"/>
    </row>
    <row r="135" spans="1:25" s="17" customFormat="1" ht="13.5" x14ac:dyDescent="0.2">
      <c r="A135" s="30"/>
      <c r="B135" s="34"/>
      <c r="C135" s="34"/>
      <c r="D135" s="41" t="s">
        <v>153</v>
      </c>
      <c r="E135" s="41"/>
      <c r="F135" s="39">
        <f t="shared" si="14"/>
        <v>407</v>
      </c>
      <c r="G135" s="41"/>
      <c r="H135" s="41">
        <v>0</v>
      </c>
      <c r="I135" s="41"/>
      <c r="J135" s="41">
        <v>0</v>
      </c>
      <c r="K135" s="41"/>
      <c r="L135" s="41">
        <v>0</v>
      </c>
      <c r="M135" s="41"/>
      <c r="N135" s="41">
        <v>0</v>
      </c>
      <c r="O135" s="41"/>
      <c r="P135" s="41">
        <v>407</v>
      </c>
      <c r="Q135" s="41"/>
      <c r="R135" s="41">
        <v>0</v>
      </c>
      <c r="S135" s="22"/>
      <c r="T135" s="22"/>
      <c r="U135" s="22"/>
      <c r="V135" s="22"/>
      <c r="W135" s="22"/>
      <c r="X135" s="22"/>
    </row>
    <row r="136" spans="1:25" s="17" customFormat="1" ht="13.5" x14ac:dyDescent="0.2">
      <c r="A136" s="30"/>
      <c r="B136" s="34"/>
      <c r="C136" s="34"/>
      <c r="D136" s="39" t="s">
        <v>127</v>
      </c>
      <c r="E136" s="39"/>
      <c r="F136" s="39">
        <f t="shared" si="14"/>
        <v>47333</v>
      </c>
      <c r="G136" s="39"/>
      <c r="H136" s="39">
        <v>0</v>
      </c>
      <c r="I136" s="39"/>
      <c r="J136" s="39">
        <v>0</v>
      </c>
      <c r="K136" s="39"/>
      <c r="L136" s="39">
        <v>0</v>
      </c>
      <c r="M136" s="39"/>
      <c r="N136" s="39">
        <v>0</v>
      </c>
      <c r="O136" s="39"/>
      <c r="P136" s="39">
        <v>47333</v>
      </c>
      <c r="Q136" s="39"/>
      <c r="R136" s="39">
        <v>0</v>
      </c>
      <c r="S136" s="21">
        <v>0</v>
      </c>
      <c r="T136" s="21"/>
      <c r="U136" s="21"/>
      <c r="V136" s="21"/>
      <c r="W136" s="21"/>
      <c r="X136" s="21"/>
    </row>
    <row r="137" spans="1:25" s="17" customFormat="1" ht="13.5" x14ac:dyDescent="0.2">
      <c r="A137" s="30"/>
      <c r="B137" s="34"/>
      <c r="C137" s="34"/>
      <c r="D137" s="39" t="s">
        <v>73</v>
      </c>
      <c r="E137" s="39"/>
      <c r="F137" s="39">
        <f t="shared" si="14"/>
        <v>66836</v>
      </c>
      <c r="G137" s="39"/>
      <c r="H137" s="39">
        <v>41008</v>
      </c>
      <c r="I137" s="39"/>
      <c r="J137" s="39">
        <v>2063</v>
      </c>
      <c r="K137" s="39"/>
      <c r="L137" s="39">
        <v>16244</v>
      </c>
      <c r="M137" s="39"/>
      <c r="N137" s="39">
        <v>0</v>
      </c>
      <c r="O137" s="39"/>
      <c r="P137" s="39">
        <v>6528</v>
      </c>
      <c r="Q137" s="39"/>
      <c r="R137" s="39">
        <v>993</v>
      </c>
      <c r="S137" s="21">
        <v>0</v>
      </c>
      <c r="T137" s="21"/>
      <c r="U137" s="21"/>
      <c r="V137" s="21"/>
      <c r="W137" s="21"/>
      <c r="X137" s="21"/>
    </row>
    <row r="138" spans="1:25" s="17" customFormat="1" ht="13.5" x14ac:dyDescent="0.2">
      <c r="A138" s="30"/>
      <c r="B138" s="34"/>
      <c r="C138" s="34"/>
      <c r="D138" s="39" t="s">
        <v>128</v>
      </c>
      <c r="E138" s="39"/>
      <c r="F138" s="39">
        <f t="shared" si="14"/>
        <v>50801</v>
      </c>
      <c r="G138" s="39"/>
      <c r="H138" s="39">
        <v>35267</v>
      </c>
      <c r="I138" s="39"/>
      <c r="J138" s="39">
        <v>0</v>
      </c>
      <c r="K138" s="39"/>
      <c r="L138" s="39">
        <v>15440</v>
      </c>
      <c r="M138" s="39"/>
      <c r="N138" s="39">
        <v>0</v>
      </c>
      <c r="O138" s="39"/>
      <c r="P138" s="39">
        <v>94</v>
      </c>
      <c r="Q138" s="39"/>
      <c r="R138" s="39">
        <v>0</v>
      </c>
      <c r="S138" s="21">
        <v>0</v>
      </c>
      <c r="T138" s="21"/>
      <c r="U138" s="21"/>
      <c r="V138" s="21"/>
      <c r="W138" s="21"/>
      <c r="X138" s="21"/>
    </row>
    <row r="139" spans="1:25" s="17" customFormat="1" ht="13.5" x14ac:dyDescent="0.2">
      <c r="A139" s="30"/>
      <c r="B139" s="34"/>
      <c r="C139" s="34"/>
      <c r="D139" s="41" t="s">
        <v>74</v>
      </c>
      <c r="E139" s="41"/>
      <c r="F139" s="39">
        <f t="shared" si="14"/>
        <v>72673</v>
      </c>
      <c r="G139" s="41"/>
      <c r="H139" s="41">
        <v>39812</v>
      </c>
      <c r="I139" s="41"/>
      <c r="J139" s="41">
        <v>0</v>
      </c>
      <c r="K139" s="41"/>
      <c r="L139" s="41">
        <v>32861</v>
      </c>
      <c r="M139" s="41"/>
      <c r="N139" s="41">
        <v>0</v>
      </c>
      <c r="O139" s="41"/>
      <c r="P139" s="41">
        <v>0</v>
      </c>
      <c r="Q139" s="41"/>
      <c r="R139" s="41">
        <v>0</v>
      </c>
      <c r="S139" s="22">
        <v>1</v>
      </c>
      <c r="T139" s="22"/>
      <c r="U139" s="22"/>
      <c r="V139" s="22"/>
      <c r="W139" s="22"/>
      <c r="X139" s="22"/>
    </row>
    <row r="140" spans="1:25" s="17" customFormat="1" ht="13.5" x14ac:dyDescent="0.2">
      <c r="A140" s="30"/>
      <c r="B140" s="34"/>
      <c r="C140" s="34"/>
      <c r="D140" s="41" t="s">
        <v>75</v>
      </c>
      <c r="E140" s="41"/>
      <c r="F140" s="39">
        <f t="shared" si="14"/>
        <v>78068</v>
      </c>
      <c r="G140" s="41"/>
      <c r="H140" s="41"/>
      <c r="I140" s="41"/>
      <c r="J140" s="41">
        <v>2061</v>
      </c>
      <c r="K140" s="41"/>
      <c r="L140" s="41">
        <v>0</v>
      </c>
      <c r="M140" s="41"/>
      <c r="N140" s="41"/>
      <c r="O140" s="41"/>
      <c r="P140" s="41">
        <v>76007</v>
      </c>
      <c r="Q140" s="41"/>
      <c r="R140" s="41">
        <v>0</v>
      </c>
      <c r="S140" s="22">
        <v>0</v>
      </c>
      <c r="T140" s="22"/>
      <c r="U140" s="22"/>
      <c r="V140" s="22"/>
      <c r="W140" s="22"/>
      <c r="X140" s="22"/>
    </row>
    <row r="141" spans="1:25" s="17" customFormat="1" ht="13.5" x14ac:dyDescent="0.2">
      <c r="A141" s="30"/>
      <c r="B141" s="34"/>
      <c r="C141" s="34"/>
      <c r="D141" s="39" t="s">
        <v>76</v>
      </c>
      <c r="E141" s="39"/>
      <c r="F141" s="39">
        <f t="shared" si="14"/>
        <v>39844</v>
      </c>
      <c r="G141" s="39"/>
      <c r="H141" s="39">
        <v>0</v>
      </c>
      <c r="I141" s="39"/>
      <c r="J141" s="39">
        <v>0</v>
      </c>
      <c r="K141" s="39"/>
      <c r="L141" s="39">
        <v>0</v>
      </c>
      <c r="M141" s="39"/>
      <c r="N141" s="39">
        <v>0</v>
      </c>
      <c r="O141" s="39"/>
      <c r="P141" s="39">
        <v>39844</v>
      </c>
      <c r="Q141" s="39"/>
      <c r="R141" s="39">
        <v>0</v>
      </c>
      <c r="S141" s="21">
        <v>0</v>
      </c>
      <c r="T141" s="21"/>
      <c r="U141" s="21"/>
      <c r="V141" s="21"/>
      <c r="W141" s="21"/>
      <c r="X141" s="21"/>
    </row>
    <row r="142" spans="1:25" s="17" customFormat="1" ht="13.5" x14ac:dyDescent="0.2">
      <c r="A142" s="30"/>
      <c r="B142" s="34"/>
      <c r="C142" s="34"/>
      <c r="D142" s="39" t="s">
        <v>77</v>
      </c>
      <c r="E142" s="39"/>
      <c r="F142" s="39">
        <f t="shared" si="14"/>
        <v>23899</v>
      </c>
      <c r="G142" s="39"/>
      <c r="H142" s="39">
        <v>0</v>
      </c>
      <c r="I142" s="39"/>
      <c r="J142" s="39">
        <v>0</v>
      </c>
      <c r="K142" s="39"/>
      <c r="L142" s="39">
        <v>0</v>
      </c>
      <c r="M142" s="39"/>
      <c r="N142" s="39">
        <v>0</v>
      </c>
      <c r="O142" s="39"/>
      <c r="P142" s="39">
        <v>23899</v>
      </c>
      <c r="Q142" s="39"/>
      <c r="R142" s="39">
        <v>0</v>
      </c>
      <c r="S142" s="21" t="e">
        <f>#REF!</f>
        <v>#REF!</v>
      </c>
      <c r="T142" s="21"/>
      <c r="U142" s="21"/>
      <c r="V142" s="21"/>
      <c r="W142" s="21"/>
      <c r="X142" s="21"/>
    </row>
    <row r="143" spans="1:25" s="17" customFormat="1" ht="13.5" x14ac:dyDescent="0.2">
      <c r="A143" s="30"/>
      <c r="B143" s="34"/>
      <c r="C143" s="34"/>
      <c r="D143" s="39" t="s">
        <v>154</v>
      </c>
      <c r="E143" s="39"/>
      <c r="F143" s="39">
        <f t="shared" si="14"/>
        <v>0</v>
      </c>
      <c r="G143" s="39"/>
      <c r="H143" s="39">
        <v>0</v>
      </c>
      <c r="I143" s="39"/>
      <c r="J143" s="39">
        <v>0</v>
      </c>
      <c r="K143" s="39"/>
      <c r="L143" s="39">
        <v>0</v>
      </c>
      <c r="M143" s="39"/>
      <c r="N143" s="39">
        <v>0</v>
      </c>
      <c r="O143" s="39"/>
      <c r="P143" s="39">
        <v>0</v>
      </c>
      <c r="Q143" s="39"/>
      <c r="R143" s="39">
        <v>0</v>
      </c>
      <c r="S143" s="21"/>
      <c r="T143" s="21"/>
      <c r="U143" s="21"/>
      <c r="V143" s="21"/>
      <c r="W143" s="21"/>
      <c r="X143" s="21"/>
    </row>
    <row r="144" spans="1:25" s="17" customFormat="1" ht="13.5" x14ac:dyDescent="0.2">
      <c r="A144" s="30"/>
      <c r="B144" s="34"/>
      <c r="C144" s="34"/>
      <c r="D144" s="39" t="s">
        <v>155</v>
      </c>
      <c r="E144" s="39"/>
      <c r="F144" s="39">
        <f t="shared" si="14"/>
        <v>1400</v>
      </c>
      <c r="G144" s="39"/>
      <c r="H144" s="39">
        <v>0</v>
      </c>
      <c r="I144" s="39"/>
      <c r="J144" s="39">
        <v>0</v>
      </c>
      <c r="K144" s="39"/>
      <c r="L144" s="39">
        <v>0</v>
      </c>
      <c r="M144" s="39"/>
      <c r="N144" s="39">
        <v>0</v>
      </c>
      <c r="O144" s="39"/>
      <c r="P144" s="39">
        <v>1400</v>
      </c>
      <c r="Q144" s="39"/>
      <c r="R144" s="39">
        <v>0</v>
      </c>
      <c r="S144" s="21"/>
      <c r="T144" s="21"/>
      <c r="U144" s="21"/>
      <c r="V144" s="21"/>
      <c r="W144" s="21"/>
      <c r="X144" s="21"/>
    </row>
    <row r="145" spans="1:25" s="17" customFormat="1" ht="13.5" x14ac:dyDescent="0.2">
      <c r="A145" s="30"/>
      <c r="B145" s="34"/>
      <c r="C145" s="34"/>
      <c r="D145" s="41" t="s">
        <v>78</v>
      </c>
      <c r="E145" s="41"/>
      <c r="F145" s="39">
        <f t="shared" si="14"/>
        <v>26535</v>
      </c>
      <c r="G145" s="41"/>
      <c r="H145" s="41">
        <v>27643</v>
      </c>
      <c r="I145" s="41"/>
      <c r="J145" s="41">
        <v>0</v>
      </c>
      <c r="K145" s="41"/>
      <c r="L145" s="41">
        <v>7857</v>
      </c>
      <c r="M145" s="41"/>
      <c r="N145" s="41">
        <v>0</v>
      </c>
      <c r="O145" s="41"/>
      <c r="P145" s="41">
        <v>-8965</v>
      </c>
      <c r="Q145" s="41"/>
      <c r="R145" s="41">
        <v>0</v>
      </c>
      <c r="S145" s="22">
        <v>0</v>
      </c>
      <c r="T145" s="22"/>
      <c r="U145" s="22"/>
      <c r="V145" s="22"/>
      <c r="W145" s="22"/>
      <c r="X145" s="22"/>
    </row>
    <row r="146" spans="1:25" s="17" customFormat="1" ht="13.5" x14ac:dyDescent="0.2">
      <c r="A146" s="30"/>
      <c r="B146" s="34"/>
      <c r="C146" s="34"/>
      <c r="D146" s="39" t="s">
        <v>79</v>
      </c>
      <c r="E146" s="39"/>
      <c r="F146" s="39">
        <f t="shared" si="14"/>
        <v>74995</v>
      </c>
      <c r="G146" s="39"/>
      <c r="H146" s="39">
        <v>33043</v>
      </c>
      <c r="I146" s="39"/>
      <c r="J146" s="39">
        <v>0</v>
      </c>
      <c r="K146" s="39"/>
      <c r="L146" s="39">
        <v>24654</v>
      </c>
      <c r="M146" s="39"/>
      <c r="N146" s="39">
        <v>0</v>
      </c>
      <c r="O146" s="39"/>
      <c r="P146" s="39">
        <v>5970</v>
      </c>
      <c r="Q146" s="39"/>
      <c r="R146" s="39">
        <v>11328</v>
      </c>
      <c r="S146" s="21">
        <v>0</v>
      </c>
      <c r="T146" s="21"/>
      <c r="U146" s="21"/>
      <c r="V146" s="21"/>
      <c r="W146" s="21"/>
      <c r="X146" s="21"/>
    </row>
    <row r="147" spans="1:25" s="17" customFormat="1" ht="13.5" x14ac:dyDescent="0.2">
      <c r="A147" s="30"/>
      <c r="B147" s="34"/>
      <c r="C147" s="34"/>
      <c r="D147" s="41" t="s">
        <v>80</v>
      </c>
      <c r="E147" s="41"/>
      <c r="F147" s="39">
        <f t="shared" si="14"/>
        <v>492169</v>
      </c>
      <c r="G147" s="41"/>
      <c r="H147" s="41">
        <v>320953</v>
      </c>
      <c r="I147" s="41"/>
      <c r="J147" s="41">
        <v>9744</v>
      </c>
      <c r="K147" s="41"/>
      <c r="L147" s="41">
        <v>138061</v>
      </c>
      <c r="M147" s="41"/>
      <c r="N147" s="41">
        <v>742</v>
      </c>
      <c r="O147" s="41"/>
      <c r="P147" s="41">
        <v>22566</v>
      </c>
      <c r="Q147" s="41"/>
      <c r="R147" s="41">
        <v>103</v>
      </c>
      <c r="S147" s="22">
        <v>0</v>
      </c>
      <c r="T147" s="22"/>
      <c r="U147" s="22"/>
      <c r="V147" s="22"/>
      <c r="W147" s="22"/>
      <c r="X147" s="22"/>
    </row>
    <row r="148" spans="1:25" s="17" customFormat="1" ht="13.5" x14ac:dyDescent="0.2">
      <c r="A148" s="30"/>
      <c r="B148" s="34"/>
      <c r="C148" s="34"/>
      <c r="D148" s="34"/>
      <c r="E148" s="34" t="s">
        <v>81</v>
      </c>
      <c r="F148" s="40">
        <f>SUM(F125:F147)</f>
        <v>2264473</v>
      </c>
      <c r="G148" s="35"/>
      <c r="H148" s="40">
        <f>SUM(H125:H147)</f>
        <v>664076</v>
      </c>
      <c r="I148" s="35"/>
      <c r="J148" s="40">
        <f>SUM(J125:J147)</f>
        <v>24868</v>
      </c>
      <c r="K148" s="35"/>
      <c r="L148" s="40">
        <f>SUM(L125:L147)</f>
        <v>330632</v>
      </c>
      <c r="M148" s="35"/>
      <c r="N148" s="40">
        <f>SUM(N125:N147)</f>
        <v>8570</v>
      </c>
      <c r="O148" s="35"/>
      <c r="P148" s="40">
        <f>SUM(P125:P147)</f>
        <v>1198352</v>
      </c>
      <c r="Q148" s="35"/>
      <c r="R148" s="40">
        <f>SUM(R125:R147)</f>
        <v>37975</v>
      </c>
      <c r="S148" s="18" t="e">
        <f>SUM(S125:S147)</f>
        <v>#REF!</v>
      </c>
    </row>
    <row r="149" spans="1:25" s="17" customFormat="1" ht="13.5" x14ac:dyDescent="0.2">
      <c r="A149" s="30"/>
      <c r="B149" s="34"/>
      <c r="C149" s="34"/>
      <c r="D149" s="34"/>
      <c r="E149" s="34" t="s">
        <v>82</v>
      </c>
      <c r="F149" s="40">
        <f>+F148+F123</f>
        <v>4623868</v>
      </c>
      <c r="G149" s="35"/>
      <c r="H149" s="40">
        <f>+H148+H123</f>
        <v>2153901</v>
      </c>
      <c r="I149" s="35"/>
      <c r="J149" s="40">
        <f>+J148+J123</f>
        <v>30535</v>
      </c>
      <c r="K149" s="35"/>
      <c r="L149" s="40">
        <f>+L148+L123</f>
        <v>1069421</v>
      </c>
      <c r="M149" s="36"/>
      <c r="N149" s="40">
        <f>+N148+N123</f>
        <v>52126</v>
      </c>
      <c r="O149" s="36"/>
      <c r="P149" s="40">
        <f>+P148+P123</f>
        <v>1279747</v>
      </c>
      <c r="Q149" s="35"/>
      <c r="R149" s="40">
        <f>+R148+R123</f>
        <v>38138</v>
      </c>
      <c r="S149" s="20" t="e">
        <f>+S148+S123</f>
        <v>#REF!</v>
      </c>
    </row>
    <row r="150" spans="1:25" s="17" customFormat="1" ht="13.5" x14ac:dyDescent="0.2">
      <c r="A150" s="30"/>
      <c r="B150" s="34"/>
      <c r="C150" s="34"/>
      <c r="D150" s="34"/>
      <c r="E150" s="34"/>
      <c r="F150" s="39"/>
      <c r="G150" s="35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21"/>
      <c r="T150" s="21"/>
      <c r="U150" s="21"/>
      <c r="V150" s="21"/>
      <c r="W150" s="21"/>
      <c r="X150" s="21"/>
    </row>
    <row r="151" spans="1:25" s="17" customFormat="1" ht="13.5" x14ac:dyDescent="0.2">
      <c r="A151" s="30" t="s">
        <v>25</v>
      </c>
      <c r="B151" s="34"/>
      <c r="C151" s="34"/>
      <c r="D151" s="34"/>
      <c r="E151" s="34"/>
      <c r="F151" s="39"/>
      <c r="G151" s="35"/>
      <c r="H151" s="39"/>
      <c r="I151" s="35"/>
      <c r="J151" s="39"/>
      <c r="K151" s="35"/>
      <c r="L151" s="39"/>
      <c r="M151" s="35"/>
      <c r="N151" s="39"/>
      <c r="O151" s="35"/>
      <c r="P151" s="39"/>
      <c r="Q151" s="35"/>
      <c r="R151" s="39"/>
      <c r="S151" s="18"/>
      <c r="T151" s="21"/>
      <c r="U151" s="21"/>
      <c r="V151" s="21"/>
      <c r="W151" s="21"/>
      <c r="X151" s="21"/>
      <c r="Y151" s="21"/>
    </row>
    <row r="152" spans="1:25" s="17" customFormat="1" ht="13.5" x14ac:dyDescent="0.2">
      <c r="A152" s="30"/>
      <c r="B152" s="34"/>
      <c r="C152" s="34"/>
      <c r="D152" s="34" t="s">
        <v>83</v>
      </c>
      <c r="E152" s="34"/>
      <c r="F152" s="41">
        <f t="shared" ref="F152:F157" si="15">H152+J152+L152+N152+P152+R152</f>
        <v>228273</v>
      </c>
      <c r="G152" s="35"/>
      <c r="H152" s="41">
        <v>107721</v>
      </c>
      <c r="I152" s="35"/>
      <c r="J152" s="41">
        <v>21016</v>
      </c>
      <c r="K152" s="35"/>
      <c r="L152" s="41">
        <v>86781</v>
      </c>
      <c r="M152" s="35"/>
      <c r="N152" s="41">
        <v>345</v>
      </c>
      <c r="O152" s="35"/>
      <c r="P152" s="41">
        <f>3601+8809</f>
        <v>12410</v>
      </c>
      <c r="Q152" s="35"/>
      <c r="R152" s="41">
        <v>0</v>
      </c>
      <c r="S152" s="18">
        <v>0</v>
      </c>
      <c r="T152" s="22"/>
      <c r="U152" s="22"/>
      <c r="V152" s="22"/>
      <c r="W152" s="22"/>
      <c r="X152" s="22"/>
      <c r="Y152" s="22"/>
    </row>
    <row r="153" spans="1:25" s="17" customFormat="1" ht="13.5" x14ac:dyDescent="0.2">
      <c r="A153" s="30"/>
      <c r="B153" s="34"/>
      <c r="C153" s="34"/>
      <c r="D153" s="34" t="s">
        <v>84</v>
      </c>
      <c r="E153" s="34"/>
      <c r="F153" s="41">
        <f t="shared" si="15"/>
        <v>338739</v>
      </c>
      <c r="G153" s="35"/>
      <c r="H153" s="41">
        <v>106127</v>
      </c>
      <c r="I153" s="35"/>
      <c r="J153" s="41">
        <v>0</v>
      </c>
      <c r="K153" s="35"/>
      <c r="L153" s="41">
        <v>48453</v>
      </c>
      <c r="M153" s="35"/>
      <c r="N153" s="41">
        <v>0</v>
      </c>
      <c r="O153" s="35"/>
      <c r="P153" s="41">
        <v>184159</v>
      </c>
      <c r="Q153" s="35"/>
      <c r="R153" s="41">
        <v>0</v>
      </c>
      <c r="S153" s="18">
        <v>0</v>
      </c>
      <c r="T153" s="22"/>
      <c r="U153" s="22"/>
      <c r="V153" s="22"/>
    </row>
    <row r="154" spans="1:25" s="17" customFormat="1" ht="13.5" x14ac:dyDescent="0.2">
      <c r="A154" s="30"/>
      <c r="B154" s="34"/>
      <c r="C154" s="34"/>
      <c r="D154" s="34" t="s">
        <v>85</v>
      </c>
      <c r="E154" s="34"/>
      <c r="F154" s="41">
        <f t="shared" si="15"/>
        <v>238375</v>
      </c>
      <c r="G154" s="35"/>
      <c r="H154" s="39">
        <v>122718</v>
      </c>
      <c r="I154" s="35"/>
      <c r="J154" s="39">
        <v>0</v>
      </c>
      <c r="K154" s="35"/>
      <c r="L154" s="39">
        <v>68243</v>
      </c>
      <c r="M154" s="35"/>
      <c r="N154" s="39">
        <v>0</v>
      </c>
      <c r="O154" s="35"/>
      <c r="P154" s="39">
        <v>47414</v>
      </c>
      <c r="Q154" s="35"/>
      <c r="R154" s="39">
        <v>0</v>
      </c>
      <c r="S154" s="18">
        <v>0</v>
      </c>
      <c r="T154" s="21"/>
      <c r="U154" s="21"/>
      <c r="V154" s="21"/>
    </row>
    <row r="155" spans="1:25" s="17" customFormat="1" ht="13.5" x14ac:dyDescent="0.2">
      <c r="A155" s="30"/>
      <c r="B155" s="34"/>
      <c r="C155" s="34"/>
      <c r="D155" s="34" t="s">
        <v>86</v>
      </c>
      <c r="E155" s="34"/>
      <c r="F155" s="41">
        <f t="shared" si="15"/>
        <v>976004</v>
      </c>
      <c r="G155" s="35"/>
      <c r="H155" s="41">
        <v>168372</v>
      </c>
      <c r="I155" s="35"/>
      <c r="J155" s="41">
        <v>0</v>
      </c>
      <c r="K155" s="35"/>
      <c r="L155" s="41">
        <v>102362</v>
      </c>
      <c r="M155" s="35"/>
      <c r="N155" s="41">
        <v>0</v>
      </c>
      <c r="O155" s="35"/>
      <c r="P155" s="41">
        <f>625297+33992+45981</f>
        <v>705270</v>
      </c>
      <c r="Q155" s="35"/>
      <c r="R155" s="41">
        <v>0</v>
      </c>
      <c r="S155" s="18">
        <v>0</v>
      </c>
      <c r="T155" s="22"/>
      <c r="U155" s="22"/>
      <c r="V155" s="22"/>
    </row>
    <row r="156" spans="1:25" s="17" customFormat="1" ht="13.5" x14ac:dyDescent="0.2">
      <c r="A156" s="30"/>
      <c r="B156" s="34"/>
      <c r="C156" s="34"/>
      <c r="D156" s="34" t="s">
        <v>87</v>
      </c>
      <c r="E156" s="34"/>
      <c r="F156" s="41">
        <f t="shared" si="15"/>
        <v>468018</v>
      </c>
      <c r="G156" s="35"/>
      <c r="H156" s="41">
        <v>280301</v>
      </c>
      <c r="I156" s="35"/>
      <c r="J156" s="41">
        <v>0</v>
      </c>
      <c r="K156" s="35"/>
      <c r="L156" s="41">
        <v>158141</v>
      </c>
      <c r="M156" s="35"/>
      <c r="N156" s="41">
        <v>0</v>
      </c>
      <c r="O156" s="35"/>
      <c r="P156" s="41">
        <v>29576</v>
      </c>
      <c r="Q156" s="35"/>
      <c r="R156" s="41">
        <v>0</v>
      </c>
      <c r="S156" s="18">
        <v>0</v>
      </c>
      <c r="T156" s="22"/>
      <c r="U156" s="22"/>
      <c r="V156" s="22"/>
    </row>
    <row r="157" spans="1:25" s="17" customFormat="1" ht="13.5" x14ac:dyDescent="0.2">
      <c r="A157" s="30"/>
      <c r="B157" s="34"/>
      <c r="C157" s="34"/>
      <c r="D157" s="34" t="s">
        <v>69</v>
      </c>
      <c r="E157" s="34"/>
      <c r="F157" s="41">
        <f t="shared" si="15"/>
        <v>316520</v>
      </c>
      <c r="G157" s="36"/>
      <c r="H157" s="41">
        <v>0</v>
      </c>
      <c r="I157" s="36"/>
      <c r="J157" s="41">
        <v>0</v>
      </c>
      <c r="K157" s="36"/>
      <c r="L157" s="41">
        <v>0</v>
      </c>
      <c r="M157" s="36"/>
      <c r="N157" s="41">
        <v>0</v>
      </c>
      <c r="O157" s="36"/>
      <c r="P157" s="41">
        <v>316520</v>
      </c>
      <c r="Q157" s="36"/>
      <c r="R157" s="41">
        <v>0</v>
      </c>
      <c r="S157" s="19" t="s">
        <v>26</v>
      </c>
      <c r="T157" s="22"/>
      <c r="U157" s="22"/>
      <c r="V157" s="22"/>
    </row>
    <row r="158" spans="1:25" s="17" customFormat="1" ht="13.5" x14ac:dyDescent="0.2">
      <c r="A158" s="30"/>
      <c r="B158" s="34"/>
      <c r="C158" s="34"/>
      <c r="D158" s="34"/>
      <c r="E158" s="34" t="s">
        <v>88</v>
      </c>
      <c r="F158" s="40">
        <f>SUM(F152:F157)</f>
        <v>2565929</v>
      </c>
      <c r="G158" s="35"/>
      <c r="H158" s="40">
        <f>SUM(H152:H157)</f>
        <v>785239</v>
      </c>
      <c r="I158" s="35"/>
      <c r="J158" s="40">
        <f>SUM(J152:J157)</f>
        <v>21016</v>
      </c>
      <c r="K158" s="35"/>
      <c r="L158" s="40">
        <f>SUM(L152:L157)</f>
        <v>463980</v>
      </c>
      <c r="M158" s="36"/>
      <c r="N158" s="40">
        <f>SUM(N152:N157)</f>
        <v>345</v>
      </c>
      <c r="O158" s="36"/>
      <c r="P158" s="40">
        <f>SUM(P152:P157)</f>
        <v>1295349</v>
      </c>
      <c r="Q158" s="35"/>
      <c r="R158" s="40">
        <f>SUM(R152:R157)</f>
        <v>0</v>
      </c>
      <c r="S158" s="20">
        <f>SUM(S152:S157)</f>
        <v>0</v>
      </c>
    </row>
    <row r="159" spans="1:25" s="13" customFormat="1" ht="13.5" x14ac:dyDescent="0.25">
      <c r="A159" s="12"/>
      <c r="F159" s="42"/>
      <c r="G159" s="43"/>
      <c r="H159" s="42"/>
      <c r="I159" s="43"/>
      <c r="J159" s="42"/>
      <c r="K159" s="43"/>
      <c r="L159" s="42"/>
      <c r="M159" s="43"/>
      <c r="N159" s="42"/>
      <c r="O159" s="43"/>
      <c r="P159" s="42"/>
      <c r="Q159" s="43"/>
      <c r="R159" s="42"/>
      <c r="S159" s="14"/>
    </row>
    <row r="160" spans="1:25" s="17" customFormat="1" ht="13.5" x14ac:dyDescent="0.2">
      <c r="A160" s="30" t="s">
        <v>27</v>
      </c>
      <c r="B160" s="34"/>
      <c r="C160" s="34"/>
      <c r="D160" s="34"/>
      <c r="E160" s="34"/>
      <c r="F160" s="41"/>
      <c r="G160" s="35"/>
      <c r="H160" s="41"/>
      <c r="I160" s="35"/>
      <c r="J160" s="41"/>
      <c r="K160" s="35"/>
      <c r="L160" s="41"/>
      <c r="M160" s="36"/>
      <c r="N160" s="41"/>
      <c r="O160" s="36"/>
      <c r="P160" s="41"/>
      <c r="Q160" s="35"/>
      <c r="R160" s="41"/>
      <c r="S160" s="20"/>
    </row>
    <row r="161" spans="1:19" s="17" customFormat="1" ht="13.5" x14ac:dyDescent="0.2">
      <c r="A161" s="30"/>
      <c r="B161" s="34"/>
      <c r="C161" s="34"/>
      <c r="D161" s="34" t="s">
        <v>89</v>
      </c>
      <c r="E161" s="34"/>
      <c r="F161" s="41">
        <f>+J161+L161+N161+P161+R161+H161</f>
        <v>1348105</v>
      </c>
      <c r="G161" s="36"/>
      <c r="H161" s="41">
        <v>0</v>
      </c>
      <c r="I161" s="36"/>
      <c r="J161" s="41">
        <v>0</v>
      </c>
      <c r="K161" s="36"/>
      <c r="L161" s="41">
        <v>0</v>
      </c>
      <c r="M161" s="36"/>
      <c r="N161" s="41">
        <v>0</v>
      </c>
      <c r="O161" s="36"/>
      <c r="P161" s="41">
        <v>1348105</v>
      </c>
      <c r="Q161" s="35"/>
      <c r="R161" s="41">
        <v>0</v>
      </c>
      <c r="S161" s="20"/>
    </row>
    <row r="162" spans="1:19" s="17" customFormat="1" ht="13.5" x14ac:dyDescent="0.2">
      <c r="A162" s="30"/>
      <c r="B162" s="34"/>
      <c r="C162" s="34"/>
      <c r="D162" s="34"/>
      <c r="E162" s="34" t="s">
        <v>90</v>
      </c>
      <c r="F162" s="40">
        <f>+F161</f>
        <v>1348105</v>
      </c>
      <c r="G162" s="35"/>
      <c r="H162" s="40">
        <f>+H161</f>
        <v>0</v>
      </c>
      <c r="I162" s="35"/>
      <c r="J162" s="40">
        <f>+J161</f>
        <v>0</v>
      </c>
      <c r="K162" s="35"/>
      <c r="L162" s="40">
        <f>+L161</f>
        <v>0</v>
      </c>
      <c r="M162" s="36"/>
      <c r="N162" s="40">
        <f>+N161</f>
        <v>0</v>
      </c>
      <c r="O162" s="36"/>
      <c r="P162" s="40">
        <f>+P161</f>
        <v>1348105</v>
      </c>
      <c r="Q162" s="35"/>
      <c r="R162" s="40">
        <f>+R161</f>
        <v>0</v>
      </c>
      <c r="S162" s="20" t="e">
        <f>SUM(#REF!)</f>
        <v>#REF!</v>
      </c>
    </row>
    <row r="163" spans="1:19" s="17" customFormat="1" ht="13.5" x14ac:dyDescent="0.2">
      <c r="A163" s="30"/>
      <c r="B163" s="34"/>
      <c r="C163" s="34"/>
      <c r="D163" s="34"/>
      <c r="E163" s="34" t="s">
        <v>91</v>
      </c>
      <c r="F163" s="40">
        <f>+F162+F158+F149+F112+F100+F72+F68+F76</f>
        <v>25962021</v>
      </c>
      <c r="G163" s="35"/>
      <c r="H163" s="40">
        <f>+H162+H158+H149+H112+H100+H72+H68+H76</f>
        <v>14304365</v>
      </c>
      <c r="I163" s="35"/>
      <c r="J163" s="40">
        <f>+J162+J158+J149+J112+J100+J72+J68+J76</f>
        <v>354755</v>
      </c>
      <c r="K163" s="35"/>
      <c r="L163" s="40">
        <f>+L162+L158+L149+L112+L100+L72+L68+L76</f>
        <v>6306779</v>
      </c>
      <c r="M163" s="36"/>
      <c r="N163" s="40">
        <f>+N162+N158+N149+N112+N100+N72+N68+N76</f>
        <v>80675</v>
      </c>
      <c r="O163" s="36"/>
      <c r="P163" s="40">
        <f>+P162+P158+P149+P112+P100+P72+P68+P76</f>
        <v>4711544</v>
      </c>
      <c r="Q163" s="35"/>
      <c r="R163" s="40">
        <f>+R162+R158+R149+R112+R100+R72+R68+R76</f>
        <v>203903</v>
      </c>
      <c r="S163" s="20"/>
    </row>
    <row r="164" spans="1:19" s="17" customFormat="1" ht="13.5" x14ac:dyDescent="0.2">
      <c r="A164" s="30" t="s">
        <v>28</v>
      </c>
      <c r="B164" s="34"/>
      <c r="C164" s="34"/>
      <c r="D164" s="34"/>
      <c r="E164" s="34"/>
      <c r="F164" s="41"/>
      <c r="G164" s="35"/>
      <c r="H164" s="41"/>
      <c r="I164" s="35"/>
      <c r="J164" s="41"/>
      <c r="K164" s="35"/>
      <c r="L164" s="41"/>
      <c r="M164" s="36"/>
      <c r="N164" s="41"/>
      <c r="O164" s="36"/>
      <c r="P164" s="41"/>
      <c r="Q164" s="35"/>
      <c r="R164" s="41"/>
      <c r="S164" s="20"/>
    </row>
    <row r="165" spans="1:19" s="17" customFormat="1" ht="13.5" x14ac:dyDescent="0.2">
      <c r="A165" s="30"/>
      <c r="B165" s="34"/>
      <c r="C165" s="34"/>
      <c r="D165" s="34" t="s">
        <v>130</v>
      </c>
      <c r="E165" s="34"/>
      <c r="F165" s="41">
        <v>0</v>
      </c>
      <c r="G165" s="35"/>
      <c r="H165" s="41">
        <v>0</v>
      </c>
      <c r="I165" s="35"/>
      <c r="J165" s="41">
        <v>0</v>
      </c>
      <c r="K165" s="35"/>
      <c r="L165" s="41">
        <v>0</v>
      </c>
      <c r="M165" s="36"/>
      <c r="N165" s="41">
        <v>0</v>
      </c>
      <c r="O165" s="36"/>
      <c r="P165" s="41">
        <v>0</v>
      </c>
      <c r="Q165" s="35"/>
      <c r="R165" s="41">
        <v>0</v>
      </c>
      <c r="S165" s="20"/>
    </row>
    <row r="166" spans="1:19" s="17" customFormat="1" ht="13.5" x14ac:dyDescent="0.2">
      <c r="A166" s="30"/>
      <c r="B166" s="34"/>
      <c r="C166" s="34"/>
      <c r="D166" s="34"/>
      <c r="E166" s="34" t="s">
        <v>131</v>
      </c>
      <c r="F166" s="40">
        <f>SUM(F165:F165)</f>
        <v>0</v>
      </c>
      <c r="G166" s="35"/>
      <c r="H166" s="40">
        <f>SUM(H165:H165)</f>
        <v>0</v>
      </c>
      <c r="I166" s="35"/>
      <c r="J166" s="40">
        <f>SUM(J165:J165)</f>
        <v>0</v>
      </c>
      <c r="K166" s="35"/>
      <c r="L166" s="40">
        <f>SUM(L165:L165)</f>
        <v>0</v>
      </c>
      <c r="M166" s="36"/>
      <c r="N166" s="40">
        <f>SUM(N165:N165)</f>
        <v>0</v>
      </c>
      <c r="O166" s="36"/>
      <c r="P166" s="40">
        <f>SUM(P165:P165)</f>
        <v>0</v>
      </c>
      <c r="Q166" s="35"/>
      <c r="R166" s="40">
        <f>SUM(R165:R165)</f>
        <v>0</v>
      </c>
      <c r="S166" s="20">
        <v>0</v>
      </c>
    </row>
    <row r="167" spans="1:19" s="17" customFormat="1" ht="13.5" x14ac:dyDescent="0.2">
      <c r="A167" s="30" t="s">
        <v>9</v>
      </c>
      <c r="B167" s="34"/>
      <c r="C167" s="34"/>
      <c r="D167" s="34"/>
      <c r="E167" s="34" t="s">
        <v>132</v>
      </c>
      <c r="F167" s="44">
        <f>+F166+F163</f>
        <v>25962021</v>
      </c>
      <c r="G167" s="35"/>
      <c r="H167" s="44">
        <f>+H166+H163</f>
        <v>14304365</v>
      </c>
      <c r="I167" s="35"/>
      <c r="J167" s="44">
        <f>+J166+J163</f>
        <v>354755</v>
      </c>
      <c r="K167" s="35"/>
      <c r="L167" s="44">
        <f>+L166+L163</f>
        <v>6306779</v>
      </c>
      <c r="M167" s="36"/>
      <c r="N167" s="44">
        <f>+N166+N163</f>
        <v>80675</v>
      </c>
      <c r="O167" s="36"/>
      <c r="P167" s="44">
        <f>+P166+P163</f>
        <v>4711544</v>
      </c>
      <c r="Q167" s="35"/>
      <c r="R167" s="44">
        <f>+R166+R163</f>
        <v>203903</v>
      </c>
      <c r="S167" s="20" t="e">
        <f>+S166+S162+S158+#REF!+S149+S112+S100+S72+S68</f>
        <v>#REF!</v>
      </c>
    </row>
    <row r="168" spans="1:19" s="9" customFormat="1" x14ac:dyDescent="0.2">
      <c r="A168" s="8"/>
      <c r="O168" s="4"/>
    </row>
    <row r="172" spans="1:19" x14ac:dyDescent="0.2">
      <c r="F172" s="45"/>
    </row>
  </sheetData>
  <mergeCells count="4">
    <mergeCell ref="A1:E9"/>
    <mergeCell ref="F3:R3"/>
    <mergeCell ref="F5:R5"/>
    <mergeCell ref="F6:R6"/>
  </mergeCells>
  <phoneticPr fontId="0" type="noConversion"/>
  <conditionalFormatting sqref="A11:R167">
    <cfRule type="expression" dxfId="0" priority="1" stopIfTrue="1">
      <formula>MOD(ROW(),2)=0</formula>
    </cfRule>
  </conditionalFormatting>
  <printOptions horizontalCentered="1"/>
  <pageMargins left="0.5" right="0.5" top="0.5" bottom="0.5" header="0.5" footer="0.5"/>
  <pageSetup scale="79" fitToHeight="0" orientation="landscape" horizontalDpi="300" verticalDpi="300" r:id="rId1"/>
  <headerFooter alignWithMargins="0"/>
  <rowBreaks count="2" manualBreakCount="2">
    <brk id="73" max="17" man="1"/>
    <brk id="15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C-2A</vt:lpstr>
      <vt:lpstr>'C-2A'!Print_Area</vt:lpstr>
      <vt:lpstr>'C-2A'!Print_Titles</vt:lpstr>
    </vt:vector>
  </TitlesOfParts>
  <Company>LSUS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Samhan, Adnan</cp:lastModifiedBy>
  <cp:lastPrinted>2014-11-07T17:23:41Z</cp:lastPrinted>
  <dcterms:created xsi:type="dcterms:W3CDTF">2002-09-16T12:07:30Z</dcterms:created>
  <dcterms:modified xsi:type="dcterms:W3CDTF">2015-08-13T15:19:09Z</dcterms:modified>
</cp:coreProperties>
</file>