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Y:\OSP\Electronic Research Administration\Website\Budget Templates\Current\FY27\"/>
    </mc:Choice>
  </mc:AlternateContent>
  <xr:revisionPtr revIDLastSave="0" documentId="13_ncr:1_{5DD8D257-37B9-42D9-A330-FBEAA15613B5}" xr6:coauthVersionLast="47" xr6:coauthVersionMax="47" xr10:uidLastSave="{00000000-0000-0000-0000-000000000000}"/>
  <bookViews>
    <workbookView xWindow="28680" yWindow="-120" windowWidth="38640" windowHeight="21120" xr2:uid="{00000000-000D-0000-FFFF-FFFF00000000}"/>
  </bookViews>
  <sheets>
    <sheet name="Worksheet" sheetId="1" r:id="rId1"/>
    <sheet name="Look up tables" sheetId="2" state="hidden" r:id="rId2"/>
  </sheets>
  <definedNames>
    <definedName name="Answers">'Look up tables'!$F$8:$F$9</definedName>
    <definedName name="Dates2027">'Look up tables'!$A$2:$A$102</definedName>
    <definedName name="_xlnm.Print_Area" localSheetId="0">Worksheet!$A$1:$J$153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E7" i="1"/>
  <c r="D7" i="1"/>
  <c r="C7" i="1"/>
  <c r="E115" i="1"/>
  <c r="F115" i="1" l="1"/>
  <c r="G115" i="1" s="1"/>
  <c r="H115" i="1" s="1"/>
  <c r="M76" i="1"/>
  <c r="M75" i="1"/>
  <c r="M74" i="1"/>
  <c r="D19" i="1"/>
  <c r="N75" i="1" l="1"/>
  <c r="O75" i="1" s="1"/>
  <c r="N76" i="1"/>
  <c r="O76" i="1" s="1"/>
  <c r="N74" i="1"/>
  <c r="O74" i="1" s="1"/>
  <c r="P76" i="1" l="1"/>
  <c r="Q76" i="1" s="1"/>
  <c r="P75" i="1"/>
  <c r="Q75" i="1" s="1"/>
  <c r="P74" i="1"/>
  <c r="Q74" i="1" s="1"/>
  <c r="O77" i="1"/>
  <c r="E73" i="1" s="1"/>
  <c r="M77" i="1"/>
  <c r="E11" i="1"/>
  <c r="D73" i="1" l="1"/>
  <c r="R76" i="1"/>
  <c r="S76" i="1" s="1"/>
  <c r="R75" i="1"/>
  <c r="S75" i="1" s="1"/>
  <c r="R74" i="1"/>
  <c r="S74" i="1" s="1"/>
  <c r="I100" i="1"/>
  <c r="F9" i="1"/>
  <c r="F8" i="1"/>
  <c r="E9" i="1"/>
  <c r="E8" i="1"/>
  <c r="D9" i="1"/>
  <c r="D8" i="1"/>
  <c r="C9" i="1"/>
  <c r="C8" i="1"/>
  <c r="Q77" i="1" l="1"/>
  <c r="F73" i="1" s="1"/>
  <c r="T76" i="1"/>
  <c r="U76" i="1" s="1"/>
  <c r="T75" i="1"/>
  <c r="U75" i="1" s="1"/>
  <c r="T74" i="1"/>
  <c r="U74" i="1" s="1"/>
  <c r="D124" i="1"/>
  <c r="U77" i="1" l="1"/>
  <c r="H73" i="1" s="1"/>
  <c r="S77" i="1"/>
  <c r="G73" i="1" s="1"/>
  <c r="A44" i="2"/>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I73" i="1" l="1"/>
  <c r="D41" i="1"/>
  <c r="E141" i="1" l="1"/>
  <c r="D52" i="1" l="1"/>
  <c r="D53" i="1" l="1"/>
  <c r="D68" i="1" l="1"/>
  <c r="E68" i="1" s="1"/>
  <c r="F68" i="1" s="1"/>
  <c r="G68" i="1" s="1"/>
  <c r="H68" i="1" s="1"/>
  <c r="D67" i="1"/>
  <c r="E67" i="1" s="1"/>
  <c r="F67" i="1" s="1"/>
  <c r="G67" i="1" s="1"/>
  <c r="H67" i="1" s="1"/>
  <c r="D60" i="1"/>
  <c r="E60" i="1" s="1"/>
  <c r="F60" i="1" s="1"/>
  <c r="G60" i="1" s="1"/>
  <c r="H60" i="1" s="1"/>
  <c r="I67" i="1" l="1"/>
  <c r="I68" i="1"/>
  <c r="E69" i="1"/>
  <c r="F69" i="1"/>
  <c r="G69" i="1"/>
  <c r="H69" i="1"/>
  <c r="D69" i="1"/>
  <c r="D75" i="1" l="1"/>
  <c r="I69" i="1"/>
  <c r="D134" i="1"/>
  <c r="D61" i="1"/>
  <c r="D62" i="1"/>
  <c r="E62" i="1" s="1"/>
  <c r="E53" i="1"/>
  <c r="F53" i="1" s="1"/>
  <c r="G53" i="1" s="1"/>
  <c r="H53" i="1" s="1"/>
  <c r="D54" i="1"/>
  <c r="E54" i="1" s="1"/>
  <c r="F54" i="1" s="1"/>
  <c r="G54" i="1" s="1"/>
  <c r="H54" i="1" s="1"/>
  <c r="D55" i="1"/>
  <c r="E55" i="1" s="1"/>
  <c r="F55" i="1" s="1"/>
  <c r="G55" i="1" s="1"/>
  <c r="H55" i="1" s="1"/>
  <c r="I55" i="1" s="1"/>
  <c r="E41" i="1"/>
  <c r="F41" i="1" s="1"/>
  <c r="G41" i="1" s="1"/>
  <c r="H41" i="1" s="1"/>
  <c r="D42" i="1"/>
  <c r="E42" i="1" s="1"/>
  <c r="F42" i="1" s="1"/>
  <c r="G42" i="1" s="1"/>
  <c r="H42" i="1" s="1"/>
  <c r="D43" i="1"/>
  <c r="E43" i="1" s="1"/>
  <c r="F43" i="1" s="1"/>
  <c r="G43" i="1" s="1"/>
  <c r="H43" i="1" s="1"/>
  <c r="I43" i="1" s="1"/>
  <c r="D44" i="1"/>
  <c r="E44" i="1" s="1"/>
  <c r="F44" i="1" s="1"/>
  <c r="G44" i="1" s="1"/>
  <c r="H44" i="1" s="1"/>
  <c r="I44" i="1" s="1"/>
  <c r="D45" i="1"/>
  <c r="E45" i="1" s="1"/>
  <c r="F45" i="1" s="1"/>
  <c r="G45" i="1" s="1"/>
  <c r="H45" i="1" s="1"/>
  <c r="D46" i="1"/>
  <c r="E46" i="1" s="1"/>
  <c r="F46" i="1" s="1"/>
  <c r="G46" i="1" s="1"/>
  <c r="H46" i="1" s="1"/>
  <c r="D47" i="1"/>
  <c r="E47" i="1" s="1"/>
  <c r="F47" i="1" s="1"/>
  <c r="G47" i="1" s="1"/>
  <c r="H47" i="1" s="1"/>
  <c r="I47" i="1" s="1"/>
  <c r="D40" i="1"/>
  <c r="D30" i="1"/>
  <c r="E30" i="1" s="1"/>
  <c r="F30" i="1" s="1"/>
  <c r="D31" i="1"/>
  <c r="E31" i="1" s="1"/>
  <c r="F31" i="1" s="1"/>
  <c r="G31" i="1" s="1"/>
  <c r="H31" i="1" s="1"/>
  <c r="D32" i="1"/>
  <c r="E32" i="1" s="1"/>
  <c r="F32" i="1" s="1"/>
  <c r="G32" i="1" s="1"/>
  <c r="H32" i="1" s="1"/>
  <c r="I32" i="1" s="1"/>
  <c r="D33" i="1"/>
  <c r="E33" i="1" s="1"/>
  <c r="F33" i="1" s="1"/>
  <c r="G33" i="1" s="1"/>
  <c r="H33" i="1" s="1"/>
  <c r="I33" i="1" s="1"/>
  <c r="D34" i="1"/>
  <c r="E34" i="1" s="1"/>
  <c r="F34" i="1" s="1"/>
  <c r="G34" i="1" s="1"/>
  <c r="H34" i="1" s="1"/>
  <c r="D35" i="1"/>
  <c r="E35" i="1" s="1"/>
  <c r="F35" i="1" s="1"/>
  <c r="G35" i="1" s="1"/>
  <c r="H35" i="1" s="1"/>
  <c r="D36" i="1"/>
  <c r="E36" i="1" s="1"/>
  <c r="F36" i="1" s="1"/>
  <c r="G36" i="1" s="1"/>
  <c r="H36" i="1" s="1"/>
  <c r="I36" i="1" s="1"/>
  <c r="D29" i="1"/>
  <c r="E29" i="1" s="1"/>
  <c r="F29" i="1" s="1"/>
  <c r="G29" i="1" s="1"/>
  <c r="D18" i="1"/>
  <c r="E18" i="1" s="1"/>
  <c r="F18" i="1" s="1"/>
  <c r="G18" i="1" s="1"/>
  <c r="H18" i="1" s="1"/>
  <c r="E19" i="1"/>
  <c r="F19" i="1" s="1"/>
  <c r="G19" i="1" s="1"/>
  <c r="D20" i="1"/>
  <c r="E20" i="1" s="1"/>
  <c r="F20" i="1" s="1"/>
  <c r="D21" i="1"/>
  <c r="E21" i="1" s="1"/>
  <c r="F21" i="1" s="1"/>
  <c r="G21" i="1" s="1"/>
  <c r="H21" i="1" s="1"/>
  <c r="D22" i="1"/>
  <c r="E22" i="1" s="1"/>
  <c r="F22" i="1" s="1"/>
  <c r="G22" i="1" s="1"/>
  <c r="H22" i="1" s="1"/>
  <c r="D23" i="1"/>
  <c r="E23" i="1" s="1"/>
  <c r="F23" i="1" s="1"/>
  <c r="G23" i="1" s="1"/>
  <c r="H23" i="1" s="1"/>
  <c r="D24" i="1"/>
  <c r="E24" i="1" s="1"/>
  <c r="F24" i="1" s="1"/>
  <c r="G24" i="1" s="1"/>
  <c r="H24" i="1" s="1"/>
  <c r="I24" i="1" s="1"/>
  <c r="D17" i="1"/>
  <c r="A12" i="1"/>
  <c r="E82" i="1"/>
  <c r="F82" i="1" s="1"/>
  <c r="E83" i="1"/>
  <c r="F83" i="1" s="1"/>
  <c r="G83" i="1" s="1"/>
  <c r="H83" i="1" s="1"/>
  <c r="I83" i="1" s="1"/>
  <c r="E84" i="1"/>
  <c r="F84" i="1" s="1"/>
  <c r="G84" i="1" s="1"/>
  <c r="H84" i="1" s="1"/>
  <c r="I84" i="1" s="1"/>
  <c r="E96" i="1"/>
  <c r="F96" i="1" s="1"/>
  <c r="G96" i="1" s="1"/>
  <c r="H96" i="1" s="1"/>
  <c r="E104" i="1"/>
  <c r="F104" i="1" s="1"/>
  <c r="E105" i="1"/>
  <c r="F105" i="1" s="1"/>
  <c r="G105" i="1" s="1"/>
  <c r="E111" i="1"/>
  <c r="F111" i="1" s="1"/>
  <c r="G111" i="1" s="1"/>
  <c r="H111" i="1" s="1"/>
  <c r="I111" i="1" s="1"/>
  <c r="E112" i="1"/>
  <c r="F112" i="1" s="1"/>
  <c r="G112" i="1" s="1"/>
  <c r="H112" i="1" s="1"/>
  <c r="I112" i="1" s="1"/>
  <c r="E113" i="1"/>
  <c r="F113" i="1" s="1"/>
  <c r="G113" i="1" s="1"/>
  <c r="H113" i="1" s="1"/>
  <c r="I113" i="1" s="1"/>
  <c r="E114" i="1"/>
  <c r="F114" i="1" s="1"/>
  <c r="G114" i="1" s="1"/>
  <c r="H114" i="1" s="1"/>
  <c r="I114" i="1" s="1"/>
  <c r="E116" i="1"/>
  <c r="F116" i="1" s="1"/>
  <c r="G116" i="1" s="1"/>
  <c r="H116" i="1" s="1"/>
  <c r="E124" i="1"/>
  <c r="F124" i="1" s="1"/>
  <c r="G124" i="1" s="1"/>
  <c r="H124" i="1" s="1"/>
  <c r="D127" i="1"/>
  <c r="D130" i="1"/>
  <c r="E130" i="1" s="1"/>
  <c r="F130" i="1" s="1"/>
  <c r="G130" i="1" s="1"/>
  <c r="H130" i="1" s="1"/>
  <c r="D133" i="1"/>
  <c r="E133" i="1" s="1"/>
  <c r="F133" i="1" s="1"/>
  <c r="G133" i="1" s="1"/>
  <c r="H133" i="1" s="1"/>
  <c r="H93" i="1"/>
  <c r="H134" i="1"/>
  <c r="G93" i="1"/>
  <c r="G134" i="1"/>
  <c r="F93" i="1"/>
  <c r="F134" i="1"/>
  <c r="E93" i="1"/>
  <c r="E134" i="1"/>
  <c r="E61" i="1"/>
  <c r="F61" i="1" s="1"/>
  <c r="G61" i="1" s="1"/>
  <c r="H61" i="1" s="1"/>
  <c r="D85" i="1"/>
  <c r="D93" i="1"/>
  <c r="D97" i="1"/>
  <c r="D101" i="1"/>
  <c r="D106" i="1"/>
  <c r="H135" i="1"/>
  <c r="H147" i="1" s="1"/>
  <c r="G135" i="1"/>
  <c r="G147" i="1" s="1"/>
  <c r="F135" i="1"/>
  <c r="F147" i="1" s="1"/>
  <c r="E135" i="1"/>
  <c r="E147" i="1" s="1"/>
  <c r="D135" i="1"/>
  <c r="D147" i="1" s="1"/>
  <c r="I132" i="1"/>
  <c r="I131" i="1"/>
  <c r="I129" i="1"/>
  <c r="I128" i="1"/>
  <c r="I126" i="1"/>
  <c r="I125" i="1"/>
  <c r="I123" i="1"/>
  <c r="I122" i="1"/>
  <c r="I92" i="1"/>
  <c r="I91" i="1"/>
  <c r="I90" i="1"/>
  <c r="I89" i="1"/>
  <c r="E17" i="1" l="1"/>
  <c r="E127" i="1"/>
  <c r="F127" i="1" s="1"/>
  <c r="G127" i="1" s="1"/>
  <c r="H127" i="1" s="1"/>
  <c r="E40" i="1"/>
  <c r="F40" i="1" s="1"/>
  <c r="E75" i="1"/>
  <c r="I54" i="1"/>
  <c r="I46" i="1"/>
  <c r="I42" i="1"/>
  <c r="I134" i="1"/>
  <c r="I135" i="1"/>
  <c r="I147" i="1"/>
  <c r="I93" i="1"/>
  <c r="D63" i="1"/>
  <c r="D56" i="1"/>
  <c r="E52" i="1"/>
  <c r="F52" i="1" s="1"/>
  <c r="F56" i="1" s="1"/>
  <c r="F110" i="1" s="1"/>
  <c r="E85" i="1"/>
  <c r="F106" i="1"/>
  <c r="G104" i="1"/>
  <c r="H104" i="1" s="1"/>
  <c r="I104" i="1" s="1"/>
  <c r="F62" i="1"/>
  <c r="G62" i="1" s="1"/>
  <c r="E106" i="1"/>
  <c r="E101" i="1"/>
  <c r="D25" i="1"/>
  <c r="I22" i="1"/>
  <c r="D37" i="1"/>
  <c r="I18" i="1"/>
  <c r="I31" i="1"/>
  <c r="I23" i="1"/>
  <c r="D48" i="1"/>
  <c r="E97" i="1"/>
  <c r="I53" i="1"/>
  <c r="I21" i="1"/>
  <c r="I61" i="1"/>
  <c r="I45" i="1"/>
  <c r="I34" i="1"/>
  <c r="I96" i="1"/>
  <c r="E37" i="1"/>
  <c r="I41" i="1"/>
  <c r="I35" i="1"/>
  <c r="I116" i="1"/>
  <c r="I115" i="1"/>
  <c r="G20" i="1"/>
  <c r="H20" i="1" s="1"/>
  <c r="I20" i="1" s="1"/>
  <c r="F85" i="1"/>
  <c r="G82" i="1"/>
  <c r="H29" i="1"/>
  <c r="F37" i="1"/>
  <c r="G30" i="1"/>
  <c r="H30" i="1" s="1"/>
  <c r="I30" i="1" s="1"/>
  <c r="H19" i="1"/>
  <c r="I19" i="1" s="1"/>
  <c r="H105" i="1"/>
  <c r="I105" i="1" s="1"/>
  <c r="F101" i="1"/>
  <c r="F97" i="1"/>
  <c r="E63" i="1"/>
  <c r="F17" i="1" l="1"/>
  <c r="E25" i="1"/>
  <c r="D110" i="1"/>
  <c r="D117" i="1" s="1"/>
  <c r="E48" i="1"/>
  <c r="G40" i="1"/>
  <c r="F48" i="1"/>
  <c r="F75" i="1"/>
  <c r="D74" i="1"/>
  <c r="D76" i="1" s="1"/>
  <c r="G52" i="1"/>
  <c r="H52" i="1" s="1"/>
  <c r="E56" i="1"/>
  <c r="E110" i="1" s="1"/>
  <c r="D71" i="1"/>
  <c r="G106" i="1"/>
  <c r="F63" i="1"/>
  <c r="H62" i="1"/>
  <c r="I62" i="1" s="1"/>
  <c r="G63" i="1"/>
  <c r="H106" i="1"/>
  <c r="I29" i="1"/>
  <c r="H37" i="1"/>
  <c r="H97" i="1"/>
  <c r="H101" i="1"/>
  <c r="G85" i="1"/>
  <c r="H82" i="1"/>
  <c r="I60" i="1"/>
  <c r="G37" i="1"/>
  <c r="G97" i="1"/>
  <c r="G101" i="1"/>
  <c r="F25" i="1" l="1"/>
  <c r="F74" i="1" s="1"/>
  <c r="F76" i="1" s="1"/>
  <c r="G17" i="1"/>
  <c r="D78" i="1"/>
  <c r="D119" i="1" s="1"/>
  <c r="D138" i="1" s="1"/>
  <c r="E74" i="1"/>
  <c r="E76" i="1" s="1"/>
  <c r="H40" i="1"/>
  <c r="G48" i="1"/>
  <c r="G75" i="1"/>
  <c r="E71" i="1"/>
  <c r="E117" i="1"/>
  <c r="I106" i="1"/>
  <c r="G56" i="1"/>
  <c r="G110" i="1" s="1"/>
  <c r="F117" i="1"/>
  <c r="H63" i="1"/>
  <c r="I63" i="1" s="1"/>
  <c r="I82" i="1"/>
  <c r="H85" i="1"/>
  <c r="I85" i="1" s="1"/>
  <c r="H56" i="1"/>
  <c r="H110" i="1" s="1"/>
  <c r="I52" i="1"/>
  <c r="I97" i="1"/>
  <c r="I37" i="1"/>
  <c r="I101" i="1"/>
  <c r="F71" i="1" l="1"/>
  <c r="F78" i="1" s="1"/>
  <c r="F119" i="1" s="1"/>
  <c r="H17" i="1"/>
  <c r="G25" i="1"/>
  <c r="G74" i="1" s="1"/>
  <c r="G76" i="1" s="1"/>
  <c r="E78" i="1"/>
  <c r="E119" i="1" s="1"/>
  <c r="E137" i="1" s="1"/>
  <c r="I40" i="1"/>
  <c r="H48" i="1"/>
  <c r="I48" i="1" s="1"/>
  <c r="H75" i="1"/>
  <c r="I75" i="1" s="1"/>
  <c r="G117" i="1"/>
  <c r="I56" i="1"/>
  <c r="D137" i="1"/>
  <c r="D140" i="1"/>
  <c r="G71" i="1" l="1"/>
  <c r="G78" i="1" s="1"/>
  <c r="G119" i="1" s="1"/>
  <c r="I17" i="1"/>
  <c r="H25" i="1"/>
  <c r="I25" i="1" s="1"/>
  <c r="I71" i="1" s="1"/>
  <c r="E138" i="1"/>
  <c r="E140" i="1" s="1"/>
  <c r="F138" i="1"/>
  <c r="F137" i="1"/>
  <c r="H117" i="1"/>
  <c r="I117" i="1" s="1"/>
  <c r="I110" i="1"/>
  <c r="H71" i="1" l="1"/>
  <c r="H74" i="1"/>
  <c r="I74" i="1" s="1"/>
  <c r="F140" i="1"/>
  <c r="G138" i="1"/>
  <c r="G137" i="1"/>
  <c r="H76" i="1" l="1"/>
  <c r="I76" i="1" s="1"/>
  <c r="G140" i="1"/>
  <c r="H78" i="1" l="1"/>
  <c r="I78" i="1" s="1"/>
  <c r="H119" i="1" l="1"/>
  <c r="H138" i="1" s="1"/>
  <c r="I138" i="1" s="1"/>
  <c r="C141" i="1" s="1"/>
  <c r="H137" i="1" l="1"/>
  <c r="I137" i="1" s="1"/>
  <c r="H140" i="1"/>
  <c r="H141" i="1" s="1"/>
  <c r="D146" i="1" s="1"/>
  <c r="I119" i="1"/>
  <c r="D150" i="1" l="1"/>
  <c r="D151" i="1" s="1"/>
  <c r="H146" i="1"/>
  <c r="E146" i="1"/>
  <c r="F146" i="1"/>
  <c r="G146" i="1"/>
  <c r="G150" i="1"/>
  <c r="G151" i="1" s="1"/>
  <c r="D148" i="1"/>
  <c r="G148" i="1"/>
  <c r="E150" i="1" l="1"/>
  <c r="E151" i="1" s="1"/>
  <c r="F148" i="1"/>
  <c r="H148" i="1"/>
  <c r="H150" i="1"/>
  <c r="H151" i="1" s="1"/>
  <c r="F150" i="1"/>
  <c r="F151" i="1" s="1"/>
  <c r="E148" i="1"/>
  <c r="I146" i="1"/>
  <c r="D152" i="1"/>
  <c r="G152" i="1"/>
  <c r="I150" i="1" l="1"/>
  <c r="I151" i="1" s="1"/>
  <c r="E152" i="1"/>
  <c r="H152" i="1"/>
  <c r="I148" i="1"/>
  <c r="F152" i="1"/>
  <c r="I15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s>
  <commentList>
    <comment ref="B11" authorId="0" shapeId="0" xr:uid="{00000000-0006-0000-0000-000001000000}">
      <text>
        <r>
          <rPr>
            <b/>
            <sz val="8"/>
            <color indexed="81"/>
            <rFont val="Tahoma"/>
            <family val="2"/>
          </rPr>
          <t>If F&amp;A is sponsor limited, select "Other" and enter sponsor limited rate in B12.</t>
        </r>
      </text>
    </comment>
    <comment ref="D111" authorId="0" shapeId="0" xr:uid="{00000000-0006-0000-0000-000002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List>
</comments>
</file>

<file path=xl/sharedStrings.xml><?xml version="1.0" encoding="utf-8"?>
<sst xmlns="http://schemas.openxmlformats.org/spreadsheetml/2006/main" count="156" uniqueCount="90">
  <si>
    <t>Personnel</t>
  </si>
  <si>
    <t>Name</t>
  </si>
  <si>
    <t>Year 1</t>
  </si>
  <si>
    <t>Year 2</t>
  </si>
  <si>
    <t>Year 3</t>
  </si>
  <si>
    <t>Year 4</t>
  </si>
  <si>
    <t>Year 5</t>
  </si>
  <si>
    <t>Subtotals</t>
  </si>
  <si>
    <t>Subtotal Personnel</t>
  </si>
  <si>
    <t>Subtotal Fringe</t>
  </si>
  <si>
    <t>Increment Rate (Personnel)</t>
  </si>
  <si>
    <t>Consultants</t>
  </si>
  <si>
    <t>(Itemize)</t>
  </si>
  <si>
    <t>Supplies</t>
  </si>
  <si>
    <t>Alterations/Renovations</t>
  </si>
  <si>
    <t>Travel</t>
  </si>
  <si>
    <t>Subawards</t>
  </si>
  <si>
    <t>Direct</t>
  </si>
  <si>
    <t>Indirect</t>
  </si>
  <si>
    <t>Subawardee #1</t>
  </si>
  <si>
    <t>Subawardee #2</t>
  </si>
  <si>
    <t>Subawardee #4</t>
  </si>
  <si>
    <t>Total Direct Subawards</t>
  </si>
  <si>
    <t>Total Indirect Subawards</t>
  </si>
  <si>
    <t>Postdoctoral and Other</t>
  </si>
  <si>
    <t>Total Personnel &amp; Fringe</t>
  </si>
  <si>
    <t>Hourly Rate</t>
  </si>
  <si>
    <t>Hours</t>
  </si>
  <si>
    <t>(List)</t>
  </si>
  <si>
    <t>Subtotal Direct Costs</t>
  </si>
  <si>
    <t>Graduate Students</t>
  </si>
  <si>
    <t>Undergraduate Students</t>
  </si>
  <si>
    <t>Fringe Faculty, Postdocs, &amp; Other</t>
  </si>
  <si>
    <t>Subawardee #3</t>
  </si>
  <si>
    <t>Faculty ( 9 or 12 month)</t>
  </si>
  <si>
    <t>Faculty (Summer)</t>
  </si>
  <si>
    <t xml:space="preserve">Div. by # of Yrs </t>
  </si>
  <si>
    <t xml:space="preserve">Year 5 </t>
  </si>
  <si>
    <t>Total</t>
  </si>
  <si>
    <r>
      <t xml:space="preserve">Increment Rate </t>
    </r>
    <r>
      <rPr>
        <sz val="8"/>
        <rFont val="Arial"/>
        <family val="2"/>
      </rPr>
      <t>(Non-Personnel)</t>
    </r>
  </si>
  <si>
    <t>Rounded to the next highest $25K</t>
  </si>
  <si>
    <t>TOTAL DIRECT COSTS less Subk F&amp;A</t>
  </si>
  <si>
    <t xml:space="preserve">TOTAL DIRECT COSTS </t>
  </si>
  <si>
    <t>Total Direct Costs (less Subk F&amp;A)</t>
  </si>
  <si>
    <t>Enter Project Years (1-5)</t>
  </si>
  <si>
    <t>DIRECT COSTS LESS CONSORTIUM F&amp;A (Modular)</t>
  </si>
  <si>
    <t>CONSORTIUM F&amp;A</t>
  </si>
  <si>
    <t>TOTAL DIRECT COSTS</t>
  </si>
  <si>
    <r>
      <t>NIH Modular Grant Worksheet</t>
    </r>
    <r>
      <rPr>
        <sz val="16"/>
        <rFont val="Arial"/>
        <family val="2"/>
      </rPr>
      <t xml:space="preserve"> - For internal use only - Do not submit to NIH</t>
    </r>
  </si>
  <si>
    <t xml:space="preserve">NIH Salary Cap - </t>
  </si>
  <si>
    <t xml:space="preserve"> # Month(s)</t>
  </si>
  <si>
    <t>Monthly Salary</t>
  </si>
  <si>
    <t># Month(s)</t>
  </si>
  <si>
    <t>Select Type of Project for F&amp;A rate</t>
  </si>
  <si>
    <t>Research Non-State On-Campus</t>
  </si>
  <si>
    <t>Public Service Non-State On-Campus</t>
  </si>
  <si>
    <t>Instruction Non-State On-Campus</t>
  </si>
  <si>
    <t>Off-Campus Non-State</t>
  </si>
  <si>
    <t>Other (enter rate below)</t>
  </si>
  <si>
    <t xml:space="preserve">a $25,000 module, you may want to reduce direct costs to request one less module each year.)  For NIH proposals that require a different number of </t>
  </si>
  <si>
    <t>Fringe Benefit Rates-Regular</t>
  </si>
  <si>
    <t>Fringe Benefit Rates-Contigent</t>
  </si>
  <si>
    <t>Fringe Contingent Employees/Transients</t>
  </si>
  <si>
    <t>Contingent Employees/Transients</t>
  </si>
  <si>
    <t>Tuition Remission</t>
  </si>
  <si>
    <t>Other Direct Costs</t>
  </si>
  <si>
    <t>Current Salary Cap Limits</t>
  </si>
  <si>
    <t>Yes</t>
  </si>
  <si>
    <t>No</t>
  </si>
  <si>
    <t>Participant Support Costs</t>
  </si>
  <si>
    <t>Equipment (See Instructions #4 Above when requesting additional modules)</t>
  </si>
  <si>
    <t>AMOUNT OF INDIRECT COST BASE (Modular)</t>
  </si>
  <si>
    <t>INDIRECT COSTS REQUESTED (Modular)</t>
  </si>
  <si>
    <t>TOTAL DIRECT AND INDIRECT COSTS (Modular)</t>
  </si>
  <si>
    <t>Operating Services</t>
  </si>
  <si>
    <r>
      <t>Note</t>
    </r>
    <r>
      <rPr>
        <sz val="10"/>
        <rFont val="Arial"/>
        <family val="2"/>
      </rPr>
      <t xml:space="preserve">: This spreadsheet rounds to the next highest $25,000.  PIs should use discretion in finalizing figures (ex. If total direct costs are slightly over a </t>
    </r>
  </si>
  <si>
    <r>
      <t xml:space="preserve">modules, (e.g. R21)  you will need to type in the requested amount of </t>
    </r>
    <r>
      <rPr>
        <b/>
        <sz val="10"/>
        <rFont val="Arial"/>
        <family val="2"/>
      </rPr>
      <t xml:space="preserve">Direct Costs Less Consortium F&amp;A (Modular) </t>
    </r>
    <r>
      <rPr>
        <sz val="10"/>
        <rFont val="Arial"/>
        <family val="2"/>
      </rPr>
      <t>below in $25,000 increments.</t>
    </r>
  </si>
  <si>
    <t xml:space="preserve">Modular Calculation - Use the figures in the table below to complete the PHS 398 Modular Budget </t>
  </si>
  <si>
    <t>Fringe GA Health</t>
  </si>
  <si>
    <t>Type of Graduate Assistant</t>
  </si>
  <si>
    <t>Calendar</t>
  </si>
  <si>
    <t xml:space="preserve">Academic </t>
  </si>
  <si>
    <t>Summer</t>
  </si>
  <si>
    <t>Year 1 Effort in Months (combined for all GAs)</t>
  </si>
  <si>
    <t>Year 2 Effort in Months (combined for all GAs)</t>
  </si>
  <si>
    <t>Year 5 Effort in Months (combined for all GAs)</t>
  </si>
  <si>
    <t>Year 4 Effort in Months (combined for all GAs)</t>
  </si>
  <si>
    <t>Year 3 Effort in Months (combined for all GAs)</t>
  </si>
  <si>
    <t>If the Years 2,3,4,5 effort are different than Year 1, you will need to manually record effort in the blue box below for each year</t>
  </si>
  <si>
    <t>Supplies Subtotals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</si>
</sst>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mmm\-yyyy"/>
    <numFmt numFmtId="168" formatCode="mmmm\-yyyy"/>
  </numFmts>
  <fonts count="27">
    <font>
      <sz val="10"/>
      <name val="Arial"/>
    </font>
    <font>
      <sz val="10"/>
      <name val="Arial"/>
      <family val="2"/>
    </font>
    <font>
      <b/>
      <sz val="10"/>
      <name val="Arial"/>
      <family val="2"/>
    </font>
    <font>
      <i/>
      <sz val="10"/>
      <name val="Arial"/>
      <family val="2"/>
    </font>
    <font>
      <sz val="14"/>
      <name val="Arial"/>
      <family val="2"/>
    </font>
    <font>
      <sz val="10"/>
      <color indexed="9"/>
      <name val="Arial"/>
      <family val="2"/>
    </font>
    <font>
      <u/>
      <sz val="10"/>
      <color indexed="12"/>
      <name val="Geneva"/>
    </font>
    <font>
      <sz val="8"/>
      <name val="Arial"/>
      <family val="2"/>
    </font>
    <font>
      <sz val="10"/>
      <name val="Arial"/>
      <family val="2"/>
    </font>
    <font>
      <b/>
      <sz val="8"/>
      <name val="Arial"/>
      <family val="2"/>
    </font>
    <font>
      <sz val="9"/>
      <name val="Arial"/>
      <family val="2"/>
    </font>
    <font>
      <b/>
      <sz val="14"/>
      <name val="Arial"/>
      <family val="2"/>
    </font>
    <font>
      <b/>
      <sz val="11"/>
      <name val="Arial"/>
      <family val="2"/>
    </font>
    <font>
      <sz val="8"/>
      <name val="Arial"/>
      <family val="2"/>
    </font>
    <font>
      <sz val="10"/>
      <name val="Arial Narrow"/>
      <family val="2"/>
    </font>
    <font>
      <sz val="16"/>
      <name val="Arial"/>
      <family val="2"/>
    </font>
    <font>
      <sz val="18"/>
      <name val="Arial"/>
      <family val="2"/>
    </font>
    <font>
      <b/>
      <sz val="8"/>
      <color indexed="81"/>
      <name val="Tahoma"/>
      <family val="2"/>
    </font>
    <font>
      <u/>
      <sz val="10"/>
      <color indexed="12"/>
      <name val="Arial Narrow"/>
      <family val="2"/>
    </font>
    <font>
      <u/>
      <sz val="8"/>
      <color indexed="12"/>
      <name val="Geneva"/>
    </font>
    <font>
      <b/>
      <sz val="12"/>
      <name val="Arial"/>
      <family val="2"/>
    </font>
    <font>
      <sz val="9"/>
      <color indexed="81"/>
      <name val="Tahoma"/>
      <family val="2"/>
    </font>
    <font>
      <sz val="10"/>
      <name val="Geneva"/>
    </font>
    <font>
      <u/>
      <sz val="10"/>
      <color theme="10"/>
      <name val="Geneva"/>
    </font>
    <font>
      <b/>
      <sz val="8"/>
      <color theme="1"/>
      <name val="Calibri"/>
      <family val="2"/>
      <scheme val="minor"/>
    </font>
    <font>
      <b/>
      <sz val="6"/>
      <color theme="1"/>
      <name val="Calibri"/>
      <family val="2"/>
      <scheme val="minor"/>
    </font>
    <font>
      <sz val="10"/>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9"/>
        <bgColor indexed="9"/>
      </patternFill>
    </fill>
    <fill>
      <patternFill patternType="solid">
        <fgColor rgb="FFFFFF00"/>
        <bgColor indexed="64"/>
      </patternFill>
    </fill>
    <fill>
      <patternFill patternType="solid">
        <fgColor theme="0" tint="-0.14999847407452621"/>
        <bgColor indexed="9"/>
      </patternFill>
    </fill>
    <fill>
      <patternFill patternType="solid">
        <fgColor theme="0" tint="-0.14999847407452621"/>
        <bgColor indexed="64"/>
      </patternFill>
    </fill>
    <fill>
      <patternFill patternType="solid">
        <fgColor rgb="FFFFFF00"/>
        <bgColor indexed="9"/>
      </patternFill>
    </fill>
  </fills>
  <borders count="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9" fontId="1" fillId="0" borderId="0" applyFont="0" applyFill="0" applyBorder="0" applyAlignment="0" applyProtection="0"/>
    <xf numFmtId="0" fontId="22" fillId="0" borderId="0"/>
    <xf numFmtId="8" fontId="22" fillId="0" borderId="0" applyFont="0" applyFill="0" applyBorder="0" applyAlignment="0" applyProtection="0"/>
    <xf numFmtId="0" fontId="23" fillId="0" borderId="0" applyNumberFormat="0" applyFill="0" applyBorder="0" applyAlignment="0" applyProtection="0"/>
    <xf numFmtId="9" fontId="22" fillId="0" borderId="0" applyFont="0" applyFill="0" applyBorder="0" applyAlignment="0" applyProtection="0"/>
  </cellStyleXfs>
  <cellXfs count="122">
    <xf numFmtId="0" fontId="0" fillId="0" borderId="0" xfId="0"/>
    <xf numFmtId="3" fontId="0" fillId="2" borderId="0" xfId="2" applyNumberFormat="1" applyFont="1" applyFill="1" applyBorder="1" applyProtection="1">
      <protection locked="0"/>
    </xf>
    <xf numFmtId="3" fontId="0" fillId="2" borderId="0" xfId="0" applyNumberFormat="1" applyFill="1" applyProtection="1">
      <protection locked="0"/>
    </xf>
    <xf numFmtId="3" fontId="2" fillId="2" borderId="0" xfId="0" applyNumberFormat="1" applyFont="1" applyFill="1" applyProtection="1">
      <protection locked="0"/>
    </xf>
    <xf numFmtId="0" fontId="2" fillId="2" borderId="0" xfId="0" applyFont="1" applyFill="1" applyProtection="1">
      <protection locked="0"/>
    </xf>
    <xf numFmtId="0" fontId="0" fillId="2" borderId="0" xfId="0" applyFill="1" applyProtection="1">
      <protection locked="0"/>
    </xf>
    <xf numFmtId="0" fontId="2" fillId="2" borderId="0" xfId="0" applyFont="1" applyFill="1" applyAlignment="1" applyProtection="1">
      <alignment horizontal="center"/>
      <protection locked="0"/>
    </xf>
    <xf numFmtId="0" fontId="3" fillId="2" borderId="1" xfId="0" applyFont="1" applyFill="1" applyBorder="1" applyProtection="1">
      <protection locked="0"/>
    </xf>
    <xf numFmtId="0" fontId="3" fillId="2" borderId="0" xfId="0" applyFont="1" applyFill="1" applyProtection="1">
      <protection locked="0"/>
    </xf>
    <xf numFmtId="0" fontId="2" fillId="2" borderId="1" xfId="0" applyFont="1" applyFill="1" applyBorder="1" applyAlignment="1" applyProtection="1">
      <alignment horizontal="center"/>
      <protection locked="0"/>
    </xf>
    <xf numFmtId="3" fontId="0" fillId="2" borderId="0" xfId="1" applyNumberFormat="1" applyFont="1" applyFill="1" applyBorder="1" applyProtection="1">
      <protection locked="0"/>
    </xf>
    <xf numFmtId="0" fontId="0" fillId="2" borderId="1" xfId="0" applyFill="1" applyBorder="1" applyProtection="1">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right"/>
      <protection locked="0"/>
    </xf>
    <xf numFmtId="3" fontId="5" fillId="2" borderId="0" xfId="0" applyNumberFormat="1" applyFont="1" applyFill="1" applyProtection="1">
      <protection locked="0"/>
    </xf>
    <xf numFmtId="0" fontId="4" fillId="2" borderId="0" xfId="0" applyFont="1" applyFill="1" applyProtection="1">
      <protection locked="0"/>
    </xf>
    <xf numFmtId="0" fontId="3" fillId="2" borderId="1" xfId="0" applyFont="1" applyFill="1" applyBorder="1" applyAlignment="1" applyProtection="1">
      <alignment horizontal="center"/>
      <protection locked="0"/>
    </xf>
    <xf numFmtId="4" fontId="0" fillId="2" borderId="0" xfId="4" applyNumberFormat="1" applyFont="1" applyFill="1" applyBorder="1" applyProtection="1">
      <protection locked="0"/>
    </xf>
    <xf numFmtId="3"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3" fontId="0" fillId="3" borderId="0" xfId="1" applyNumberFormat="1" applyFont="1" applyFill="1" applyBorder="1" applyProtection="1">
      <protection locked="0"/>
    </xf>
    <xf numFmtId="3" fontId="0" fillId="3" borderId="0" xfId="4" applyNumberFormat="1" applyFont="1" applyFill="1" applyBorder="1" applyProtection="1">
      <protection locked="0"/>
    </xf>
    <xf numFmtId="164" fontId="0" fillId="3" borderId="0" xfId="1" applyNumberFormat="1" applyFont="1" applyFill="1" applyBorder="1" applyProtection="1">
      <protection locked="0"/>
    </xf>
    <xf numFmtId="3" fontId="0" fillId="3" borderId="0" xfId="0" applyNumberFormat="1" applyFill="1" applyProtection="1">
      <protection locked="0"/>
    </xf>
    <xf numFmtId="3" fontId="0" fillId="3" borderId="1" xfId="0" applyNumberFormat="1" applyFill="1" applyBorder="1" applyProtection="1">
      <protection locked="0"/>
    </xf>
    <xf numFmtId="0" fontId="8" fillId="2" borderId="0" xfId="0" applyFont="1" applyFill="1" applyProtection="1">
      <protection locked="0"/>
    </xf>
    <xf numFmtId="0" fontId="2" fillId="2" borderId="0" xfId="0" applyFont="1" applyFill="1" applyAlignment="1" applyProtection="1">
      <alignment horizontal="left"/>
      <protection locked="0"/>
    </xf>
    <xf numFmtId="0" fontId="4" fillId="4" borderId="0" xfId="0" applyFont="1" applyFill="1" applyProtection="1">
      <protection locked="0"/>
    </xf>
    <xf numFmtId="0" fontId="8" fillId="4" borderId="0" xfId="0" applyFont="1" applyFill="1" applyAlignment="1">
      <alignment vertical="center"/>
    </xf>
    <xf numFmtId="0" fontId="8" fillId="4" borderId="0" xfId="0" applyFont="1" applyFill="1"/>
    <xf numFmtId="0" fontId="10" fillId="4" borderId="0" xfId="0" applyFont="1" applyFill="1" applyAlignment="1">
      <alignment horizontal="center"/>
    </xf>
    <xf numFmtId="0" fontId="2" fillId="4" borderId="0" xfId="0" applyFont="1" applyFill="1" applyAlignment="1">
      <alignment horizontal="center"/>
    </xf>
    <xf numFmtId="0" fontId="9" fillId="2" borderId="1" xfId="0" applyFont="1" applyFill="1" applyBorder="1" applyAlignment="1" applyProtection="1">
      <alignment horizontal="center"/>
      <protection locked="0"/>
    </xf>
    <xf numFmtId="3" fontId="0" fillId="2" borderId="1" xfId="0" applyNumberFormat="1" applyFill="1" applyBorder="1" applyProtection="1">
      <protection locked="0"/>
    </xf>
    <xf numFmtId="3" fontId="2" fillId="2" borderId="2" xfId="0" applyNumberFormat="1" applyFont="1" applyFill="1" applyBorder="1" applyProtection="1">
      <protection locked="0"/>
    </xf>
    <xf numFmtId="0" fontId="2" fillId="4" borderId="1" xfId="0" applyFont="1" applyFill="1" applyBorder="1" applyAlignment="1">
      <alignment horizontal="center"/>
    </xf>
    <xf numFmtId="165" fontId="2" fillId="4" borderId="1" xfId="0" applyNumberFormat="1" applyFont="1" applyFill="1" applyBorder="1" applyAlignment="1">
      <alignment horizontal="center"/>
    </xf>
    <xf numFmtId="165" fontId="2" fillId="4" borderId="3" xfId="0" applyNumberFormat="1" applyFont="1" applyFill="1" applyBorder="1" applyAlignment="1">
      <alignment horizontal="right"/>
    </xf>
    <xf numFmtId="0" fontId="0" fillId="2" borderId="2" xfId="0" applyFill="1" applyBorder="1" applyProtection="1">
      <protection locked="0"/>
    </xf>
    <xf numFmtId="3" fontId="0" fillId="4" borderId="0" xfId="0" applyNumberFormat="1" applyFill="1" applyProtection="1">
      <protection locked="0"/>
    </xf>
    <xf numFmtId="0" fontId="2" fillId="2" borderId="2" xfId="0" applyFont="1" applyFill="1" applyBorder="1" applyProtection="1">
      <protection locked="0"/>
    </xf>
    <xf numFmtId="3" fontId="2" fillId="2" borderId="2" xfId="2" applyNumberFormat="1" applyFont="1" applyFill="1" applyBorder="1" applyProtection="1">
      <protection locked="0"/>
    </xf>
    <xf numFmtId="10" fontId="8" fillId="3" borderId="0" xfId="0" applyNumberFormat="1" applyFont="1" applyFill="1"/>
    <xf numFmtId="0" fontId="14" fillId="2" borderId="0" xfId="0" applyFont="1" applyFill="1" applyProtection="1">
      <protection locked="0"/>
    </xf>
    <xf numFmtId="0" fontId="2" fillId="4" borderId="4" xfId="0" applyFont="1" applyFill="1" applyBorder="1" applyAlignment="1">
      <alignment horizontal="left"/>
    </xf>
    <xf numFmtId="6" fontId="2" fillId="0" borderId="1" xfId="0" applyNumberFormat="1" applyFont="1" applyBorder="1" applyAlignment="1">
      <alignment horizontal="right"/>
    </xf>
    <xf numFmtId="0" fontId="13" fillId="4" borderId="0" xfId="0" applyFont="1" applyFill="1" applyAlignment="1">
      <alignment horizontal="left"/>
    </xf>
    <xf numFmtId="3" fontId="4" fillId="2" borderId="0" xfId="0" applyNumberFormat="1" applyFont="1" applyFill="1" applyProtection="1">
      <protection locked="0"/>
    </xf>
    <xf numFmtId="0" fontId="12" fillId="2" borderId="0" xfId="0" applyFont="1" applyFill="1" applyProtection="1">
      <protection locked="0"/>
    </xf>
    <xf numFmtId="165" fontId="15" fillId="0" borderId="0" xfId="0" applyNumberFormat="1" applyFont="1" applyAlignment="1" applyProtection="1">
      <alignment horizontal="left"/>
      <protection locked="0"/>
    </xf>
    <xf numFmtId="165" fontId="2" fillId="0" borderId="3" xfId="0" applyNumberFormat="1" applyFont="1" applyBorder="1" applyAlignment="1">
      <alignment horizontal="right"/>
    </xf>
    <xf numFmtId="3" fontId="0" fillId="3" borderId="0" xfId="2" applyNumberFormat="1" applyFont="1" applyFill="1" applyBorder="1" applyProtection="1">
      <protection locked="0"/>
    </xf>
    <xf numFmtId="0" fontId="0" fillId="4" borderId="5" xfId="0" applyFill="1" applyBorder="1"/>
    <xf numFmtId="0" fontId="0" fillId="4" borderId="3" xfId="0" applyFill="1" applyBorder="1"/>
    <xf numFmtId="0" fontId="16" fillId="2" borderId="0" xfId="0" applyFont="1" applyFill="1" applyProtection="1">
      <protection locked="0"/>
    </xf>
    <xf numFmtId="0" fontId="15" fillId="2" borderId="0" xfId="0" applyFont="1" applyFill="1" applyProtection="1">
      <protection locked="0"/>
    </xf>
    <xf numFmtId="166" fontId="0" fillId="3" borderId="1" xfId="1" applyNumberFormat="1" applyFont="1" applyFill="1" applyBorder="1" applyProtection="1">
      <protection locked="0"/>
    </xf>
    <xf numFmtId="166" fontId="0" fillId="3" borderId="0" xfId="1" applyNumberFormat="1" applyFont="1" applyFill="1" applyBorder="1" applyProtection="1">
      <protection locked="0"/>
    </xf>
    <xf numFmtId="166" fontId="2" fillId="2" borderId="0" xfId="1" applyNumberFormat="1" applyFont="1" applyFill="1" applyBorder="1" applyProtection="1">
      <protection locked="0"/>
    </xf>
    <xf numFmtId="165" fontId="2" fillId="4" borderId="3" xfId="0" applyNumberFormat="1" applyFont="1" applyFill="1" applyBorder="1" applyAlignment="1" applyProtection="1">
      <alignment horizontal="right"/>
      <protection locked="0"/>
    </xf>
    <xf numFmtId="0" fontId="18" fillId="2" borderId="0" xfId="3" applyFont="1" applyFill="1" applyBorder="1" applyAlignment="1" applyProtection="1">
      <protection locked="0"/>
    </xf>
    <xf numFmtId="0" fontId="14" fillId="2" borderId="0" xfId="0" applyFont="1" applyFill="1" applyAlignment="1" applyProtection="1">
      <alignment horizontal="right"/>
      <protection locked="0"/>
    </xf>
    <xf numFmtId="0" fontId="19" fillId="2" borderId="0" xfId="3" applyFont="1" applyFill="1" applyBorder="1" applyAlignment="1" applyProtection="1">
      <protection locked="0"/>
    </xf>
    <xf numFmtId="0" fontId="8" fillId="3" borderId="0" xfId="0" applyFont="1" applyFill="1" applyAlignment="1" applyProtection="1">
      <alignment horizontal="right"/>
      <protection locked="0"/>
    </xf>
    <xf numFmtId="0" fontId="0" fillId="0" borderId="0" xfId="0" applyAlignment="1">
      <alignment wrapText="1"/>
    </xf>
    <xf numFmtId="167" fontId="0" fillId="0" borderId="0" xfId="0" applyNumberFormat="1"/>
    <xf numFmtId="10" fontId="0" fillId="0" borderId="0" xfId="0" applyNumberFormat="1"/>
    <xf numFmtId="9" fontId="0" fillId="2" borderId="0" xfId="0" applyNumberFormat="1" applyFill="1" applyProtection="1">
      <protection locked="0"/>
    </xf>
    <xf numFmtId="167" fontId="0" fillId="2" borderId="0" xfId="0" applyNumberFormat="1" applyFill="1" applyProtection="1">
      <protection locked="0"/>
    </xf>
    <xf numFmtId="0" fontId="2" fillId="5" borderId="2" xfId="0" applyFont="1" applyFill="1" applyBorder="1" applyAlignment="1">
      <alignment vertical="center"/>
    </xf>
    <xf numFmtId="0" fontId="11" fillId="5" borderId="2" xfId="0" applyFont="1" applyFill="1" applyBorder="1" applyProtection="1">
      <protection locked="0"/>
    </xf>
    <xf numFmtId="0" fontId="2" fillId="5" borderId="2" xfId="0" applyFont="1" applyFill="1" applyBorder="1"/>
    <xf numFmtId="0" fontId="8" fillId="5" borderId="2" xfId="0" applyFont="1" applyFill="1" applyBorder="1"/>
    <xf numFmtId="0" fontId="2" fillId="6" borderId="4" xfId="0" applyFont="1" applyFill="1" applyBorder="1" applyAlignment="1">
      <alignment horizontal="left"/>
    </xf>
    <xf numFmtId="0" fontId="0" fillId="7" borderId="5" xfId="0" applyFill="1" applyBorder="1"/>
    <xf numFmtId="165" fontId="2" fillId="6" borderId="5" xfId="0" applyNumberFormat="1" applyFont="1" applyFill="1" applyBorder="1" applyAlignment="1">
      <alignment horizontal="right"/>
    </xf>
    <xf numFmtId="165" fontId="2" fillId="6" borderId="3" xfId="0" applyNumberFormat="1" applyFont="1" applyFill="1" applyBorder="1" applyAlignment="1">
      <alignment horizontal="right"/>
    </xf>
    <xf numFmtId="3" fontId="2" fillId="0" borderId="0" xfId="0" applyNumberFormat="1" applyFont="1" applyProtection="1">
      <protection locked="0"/>
    </xf>
    <xf numFmtId="10" fontId="8" fillId="0" borderId="6" xfId="0" applyNumberFormat="1" applyFont="1" applyBorder="1" applyAlignment="1">
      <alignment horizontal="right"/>
    </xf>
    <xf numFmtId="10" fontId="0" fillId="2" borderId="0" xfId="4" applyNumberFormat="1" applyFont="1" applyFill="1" applyBorder="1" applyProtection="1">
      <protection locked="0"/>
    </xf>
    <xf numFmtId="0" fontId="8" fillId="2" borderId="1" xfId="0" applyFont="1" applyFill="1" applyBorder="1" applyProtection="1">
      <protection locked="0"/>
    </xf>
    <xf numFmtId="10" fontId="8" fillId="0" borderId="1" xfId="0" applyNumberFormat="1" applyFont="1" applyBorder="1" applyAlignment="1">
      <alignment horizontal="left"/>
    </xf>
    <xf numFmtId="2" fontId="0" fillId="3" borderId="0" xfId="4" applyNumberFormat="1" applyFont="1" applyFill="1" applyBorder="1" applyProtection="1">
      <protection locked="0"/>
    </xf>
    <xf numFmtId="0" fontId="6" fillId="2" borderId="0" xfId="3" applyFill="1" applyBorder="1" applyAlignment="1" applyProtection="1">
      <protection locked="0"/>
    </xf>
    <xf numFmtId="0" fontId="1" fillId="2" borderId="0" xfId="0" applyFont="1" applyFill="1" applyProtection="1">
      <protection locked="0"/>
    </xf>
    <xf numFmtId="10" fontId="0" fillId="2" borderId="0" xfId="0" applyNumberFormat="1" applyFill="1" applyProtection="1">
      <protection locked="0"/>
    </xf>
    <xf numFmtId="0" fontId="2" fillId="2" borderId="0" xfId="0" applyFont="1" applyFill="1" applyAlignment="1" applyProtection="1">
      <alignment horizontal="right"/>
      <protection locked="0"/>
    </xf>
    <xf numFmtId="3" fontId="0" fillId="0" borderId="0" xfId="0" applyNumberFormat="1" applyProtection="1">
      <protection locked="0"/>
    </xf>
    <xf numFmtId="0" fontId="20" fillId="5" borderId="2" xfId="0" applyFont="1" applyFill="1" applyBorder="1" applyProtection="1">
      <protection locked="0"/>
    </xf>
    <xf numFmtId="0" fontId="4" fillId="0" borderId="0" xfId="0" applyFont="1" applyProtection="1">
      <protection locked="0"/>
    </xf>
    <xf numFmtId="3" fontId="1" fillId="2" borderId="1" xfId="2" applyNumberFormat="1" applyFont="1" applyFill="1" applyBorder="1" applyProtection="1">
      <protection locked="0"/>
    </xf>
    <xf numFmtId="3" fontId="1" fillId="2" borderId="1" xfId="0" applyNumberFormat="1" applyFont="1" applyFill="1" applyBorder="1" applyProtection="1">
      <protection locked="0"/>
    </xf>
    <xf numFmtId="2" fontId="1" fillId="3" borderId="0" xfId="4" applyNumberFormat="1" applyFont="1" applyFill="1" applyBorder="1" applyProtection="1">
      <protection locked="0"/>
    </xf>
    <xf numFmtId="0" fontId="1" fillId="0" borderId="0" xfId="0" applyFont="1"/>
    <xf numFmtId="9" fontId="1" fillId="2" borderId="0" xfId="4" applyFont="1" applyFill="1" applyProtection="1">
      <protection locked="0"/>
    </xf>
    <xf numFmtId="0" fontId="1" fillId="2" borderId="0" xfId="0" applyFont="1" applyFill="1" applyAlignment="1" applyProtection="1">
      <alignment horizontal="right"/>
      <protection locked="0"/>
    </xf>
    <xf numFmtId="0" fontId="1" fillId="2" borderId="1" xfId="0" applyFont="1" applyFill="1" applyBorder="1" applyAlignment="1" applyProtection="1">
      <alignment horizontal="right"/>
      <protection locked="0"/>
    </xf>
    <xf numFmtId="168" fontId="22" fillId="0" borderId="0" xfId="5" applyNumberFormat="1"/>
    <xf numFmtId="0" fontId="0" fillId="5" borderId="0" xfId="0" applyFill="1" applyProtection="1">
      <protection locked="0"/>
    </xf>
    <xf numFmtId="168" fontId="0" fillId="0" borderId="0" xfId="0" applyNumberFormat="1"/>
    <xf numFmtId="0" fontId="4" fillId="5" borderId="0" xfId="0" applyFont="1" applyFill="1" applyProtection="1">
      <protection locked="0"/>
    </xf>
    <xf numFmtId="0" fontId="4" fillId="8" borderId="0" xfId="0" applyFont="1" applyFill="1" applyProtection="1">
      <protection locked="0"/>
    </xf>
    <xf numFmtId="166" fontId="1" fillId="2" borderId="0" xfId="1" applyNumberFormat="1" applyFont="1" applyFill="1" applyAlignment="1" applyProtection="1">
      <alignment horizontal="right"/>
      <protection locked="0"/>
    </xf>
    <xf numFmtId="166" fontId="1" fillId="2" borderId="0" xfId="1" applyNumberFormat="1" applyFont="1" applyFill="1" applyProtection="1">
      <protection locked="0"/>
    </xf>
    <xf numFmtId="167" fontId="8" fillId="0" borderId="0" xfId="0" applyNumberFormat="1" applyFont="1"/>
    <xf numFmtId="3" fontId="2" fillId="5" borderId="0" xfId="0" applyNumberFormat="1" applyFont="1" applyFill="1" applyProtection="1">
      <protection locked="0"/>
    </xf>
    <xf numFmtId="0" fontId="1" fillId="8" borderId="0" xfId="0" applyFont="1" applyFill="1"/>
    <xf numFmtId="0" fontId="1" fillId="8" borderId="0" xfId="0" applyFont="1" applyFill="1" applyAlignment="1">
      <alignment horizontal="centerContinuous"/>
    </xf>
    <xf numFmtId="3" fontId="1" fillId="5" borderId="0" xfId="0" applyNumberFormat="1" applyFont="1" applyFill="1" applyProtection="1">
      <protection locked="0"/>
    </xf>
    <xf numFmtId="0" fontId="24" fillId="0" borderId="0" xfId="0" applyFont="1" applyAlignment="1">
      <alignment wrapText="1"/>
    </xf>
    <xf numFmtId="0" fontId="26" fillId="0" borderId="0" xfId="0" applyFont="1"/>
    <xf numFmtId="165" fontId="26" fillId="7" borderId="6" xfId="0" applyNumberFormat="1" applyFont="1" applyFill="1" applyBorder="1" applyAlignment="1">
      <alignment horizontal="center" vertical="center"/>
    </xf>
    <xf numFmtId="0" fontId="25" fillId="0" borderId="0" xfId="0" applyFont="1" applyAlignment="1">
      <alignment horizontal="center" vertical="center" wrapText="1"/>
    </xf>
    <xf numFmtId="0" fontId="26" fillId="0" borderId="0" xfId="0" applyFont="1" applyAlignment="1">
      <alignment vertical="center"/>
    </xf>
    <xf numFmtId="3" fontId="1" fillId="3" borderId="0" xfId="0" applyNumberFormat="1" applyFont="1" applyFill="1" applyProtection="1">
      <protection locked="0"/>
    </xf>
    <xf numFmtId="165" fontId="4" fillId="2" borderId="0" xfId="0" applyNumberFormat="1" applyFont="1" applyFill="1" applyProtection="1">
      <protection locked="0"/>
    </xf>
    <xf numFmtId="164" fontId="4" fillId="2" borderId="0" xfId="0" applyNumberFormat="1" applyFont="1" applyFill="1" applyProtection="1">
      <protection locked="0"/>
    </xf>
    <xf numFmtId="0" fontId="2" fillId="4" borderId="4" xfId="0" applyFont="1" applyFill="1" applyBorder="1" applyAlignment="1">
      <alignment horizontal="left"/>
    </xf>
    <xf numFmtId="0" fontId="0" fillId="0" borderId="5" xfId="0" applyBorder="1"/>
    <xf numFmtId="0" fontId="0" fillId="0" borderId="3" xfId="0" applyBorder="1"/>
    <xf numFmtId="0" fontId="2" fillId="4" borderId="4" xfId="0" applyFont="1" applyFill="1" applyBorder="1" applyAlignment="1">
      <alignment wrapText="1"/>
    </xf>
    <xf numFmtId="10" fontId="8" fillId="3" borderId="0" xfId="0" applyNumberFormat="1" applyFont="1" applyFill="1" applyAlignment="1">
      <alignment horizontal="left"/>
    </xf>
  </cellXfs>
  <cellStyles count="9">
    <cellStyle name="Comma" xfId="1" builtinId="3"/>
    <cellStyle name="Currency" xfId="2" builtinId="4"/>
    <cellStyle name="Currency 2" xfId="6" xr:uid="{00000000-0005-0000-0000-000002000000}"/>
    <cellStyle name="Hyperlink" xfId="3" builtinId="8"/>
    <cellStyle name="Hyperlink 2" xfId="7" xr:uid="{00000000-0005-0000-0000-000004000000}"/>
    <cellStyle name="Normal" xfId="0" builtinId="0"/>
    <cellStyle name="Normal 2" xfId="5" xr:uid="{00000000-0005-0000-0000-000006000000}"/>
    <cellStyle name="Percent" xfId="4" builtinId="5"/>
    <cellStyle name="Percent 2" xfId="8" xr:uid="{00000000-0005-0000-0000-000008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38100</xdr:colOff>
      <xdr:row>0</xdr:row>
      <xdr:rowOff>266699</xdr:rowOff>
    </xdr:from>
    <xdr:to>
      <xdr:col>11</xdr:col>
      <xdr:colOff>66675</xdr:colOff>
      <xdr:row>5</xdr:row>
      <xdr:rowOff>161924</xdr:rowOff>
    </xdr:to>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2943225" y="266699"/>
          <a:ext cx="7096125" cy="1095375"/>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strike="noStrike">
              <a:solidFill>
                <a:sysClr val="windowText" lastClr="000000"/>
              </a:solidFill>
              <a:latin typeface="Arial"/>
              <a:cs typeface="Arial"/>
            </a:rPr>
            <a:t>Worksheet Instructions </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1) Total</a:t>
          </a:r>
          <a:r>
            <a:rPr lang="en-US" sz="900" b="0" i="0" strike="noStrike" baseline="0">
              <a:solidFill>
                <a:sysClr val="windowText" lastClr="000000"/>
              </a:solidFill>
              <a:latin typeface="Arial"/>
              <a:cs typeface="Arial"/>
            </a:rPr>
            <a:t> Direct Costs less Consortium F&amp;A must be less than $250,000 each year to use NIH Modular Budget.</a:t>
          </a:r>
          <a:r>
            <a:rPr lang="en-US" sz="900" b="0" i="0" strike="noStrike">
              <a:solidFill>
                <a:sysClr val="windowText" lastClr="000000"/>
              </a:solidFill>
              <a:latin typeface="Arial"/>
              <a:cs typeface="Arial"/>
            </a:rPr>
            <a:t> </a:t>
          </a:r>
        </a:p>
        <a:p>
          <a:pPr algn="l" rtl="0">
            <a:defRPr sz="1000"/>
          </a:pPr>
          <a:r>
            <a:rPr lang="en-US" sz="900" b="0" i="0" strike="noStrike">
              <a:solidFill>
                <a:sysClr val="windowText" lastClr="000000"/>
              </a:solidFill>
              <a:latin typeface="Arial"/>
              <a:cs typeface="Arial"/>
            </a:rPr>
            <a:t>2) Enter the number of project years in cell B5.  The spreadsheet will not work correctly unless you enter project years.</a:t>
          </a:r>
        </a:p>
        <a:p>
          <a:pPr algn="l" rtl="0">
            <a:defRPr sz="1000"/>
          </a:pPr>
          <a:r>
            <a:rPr lang="en-US" sz="900" b="0" i="0" strike="noStrike">
              <a:solidFill>
                <a:sysClr val="windowText" lastClr="000000"/>
              </a:solidFill>
              <a:latin typeface="Arial"/>
              <a:cs typeface="Arial"/>
            </a:rPr>
            <a:t>2) </a:t>
          </a:r>
          <a:r>
            <a:rPr lang="en-US" sz="900" b="0" i="0" strike="noStrike" baseline="0">
              <a:solidFill>
                <a:sysClr val="windowText" lastClr="000000"/>
              </a:solidFill>
              <a:latin typeface="Arial"/>
              <a:cs typeface="Arial"/>
            </a:rPr>
            <a:t>Select type of project.  The spreadsheet will auto-calculate fringe benefits, tuition remission, and indirect costs.</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3) Enter figures in blue-shaded cells (YEAR 1).  The spreadsheet will auto-escalate future year figures (except equipment, alterations and</a:t>
          </a:r>
          <a:r>
            <a:rPr lang="en-US" sz="900" b="0" i="0" strike="noStrike" baseline="0">
              <a:solidFill>
                <a:sysClr val="windowText" lastClr="000000"/>
              </a:solidFill>
              <a:latin typeface="Arial"/>
              <a:cs typeface="Arial"/>
            </a:rPr>
            <a:t> renovations,</a:t>
          </a:r>
          <a:r>
            <a:rPr lang="en-US" sz="900" b="0" i="0" strike="noStrike">
              <a:solidFill>
                <a:sysClr val="windowText" lastClr="000000"/>
              </a:solidFill>
              <a:latin typeface="Arial"/>
              <a:cs typeface="Arial"/>
            </a:rPr>
            <a:t> and subawards).</a:t>
          </a:r>
        </a:p>
        <a:p>
          <a:pPr algn="l" rtl="0">
            <a:defRPr sz="1000"/>
          </a:pPr>
          <a:r>
            <a:rPr lang="en-US" sz="900" b="0" i="0" strike="noStrike">
              <a:solidFill>
                <a:sysClr val="windowText" lastClr="000000"/>
              </a:solidFill>
              <a:latin typeface="Arial"/>
              <a:cs typeface="Arial"/>
            </a:rPr>
            <a:t>4) If a large, one time equipment expenditure is needed, request one or more additional</a:t>
          </a:r>
          <a:r>
            <a:rPr lang="en-US" sz="900" b="0" i="0" strike="noStrike" baseline="0">
              <a:solidFill>
                <a:sysClr val="windowText" lastClr="000000"/>
              </a:solidFill>
              <a:latin typeface="Arial"/>
              <a:cs typeface="Arial"/>
            </a:rPr>
            <a:t> </a:t>
          </a:r>
          <a:r>
            <a:rPr lang="en-US" sz="900" b="0" i="0" strike="noStrike">
              <a:solidFill>
                <a:sysClr val="windowText" lastClr="000000"/>
              </a:solidFill>
              <a:latin typeface="Arial"/>
              <a:cs typeface="Arial"/>
            </a:rPr>
            <a:t>modules from the NI</a:t>
          </a:r>
          <a:r>
            <a:rPr lang="en-US" sz="900" b="0" i="0" strike="noStrike" baseline="0">
              <a:solidFill>
                <a:sysClr val="windowText" lastClr="000000"/>
              </a:solidFill>
              <a:latin typeface="Arial"/>
              <a:cs typeface="Arial"/>
            </a:rPr>
            <a:t>H and include  the Additional Narrative Justification</a:t>
          </a:r>
          <a:r>
            <a:rPr lang="en-US" sz="900" b="0" i="0" strike="noStrike">
              <a:solidFill>
                <a:sysClr val="windowText" lastClr="000000"/>
              </a:solidFill>
              <a:latin typeface="Arial"/>
              <a:cs typeface="Arial"/>
            </a:rPr>
            <a:t>.  For this scenario enter amount of equipment in D148.</a:t>
          </a:r>
        </a:p>
        <a:p>
          <a:pPr algn="l" rtl="0">
            <a:defRPr sz="1000"/>
          </a:pPr>
          <a:endParaRPr lang="en-US" sz="8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grants.nih.gov/grants/policy/salcap_summary.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6"/>
  <sheetViews>
    <sheetView tabSelected="1" zoomScale="120" zoomScaleNormal="120" zoomScaleSheetLayoutView="100" workbookViewId="0">
      <selection activeCell="J13" sqref="J13"/>
    </sheetView>
  </sheetViews>
  <sheetFormatPr defaultColWidth="9.109375" defaultRowHeight="13.2"/>
  <cols>
    <col min="1" max="1" width="31.109375" style="5" customWidth="1"/>
    <col min="2" max="2" width="12.44140625" style="5" customWidth="1"/>
    <col min="3" max="3" width="13.109375" style="5" customWidth="1"/>
    <col min="4" max="9" width="12.44140625" style="5" customWidth="1"/>
    <col min="10" max="10" width="9.109375" style="5"/>
    <col min="11" max="11" width="10.5546875" style="5" bestFit="1" customWidth="1"/>
    <col min="12" max="12" width="9.109375" style="5"/>
    <col min="13" max="13" width="12.6640625" style="5" bestFit="1" customWidth="1"/>
    <col min="14" max="16384" width="9.109375" style="5"/>
  </cols>
  <sheetData>
    <row r="1" spans="1:9" s="55" customFormat="1" ht="24.75" customHeight="1">
      <c r="A1" s="54" t="s">
        <v>48</v>
      </c>
    </row>
    <row r="2" spans="1:9" ht="25.5" customHeight="1">
      <c r="A2" s="48"/>
    </row>
    <row r="3" spans="1:9" ht="14.25" customHeight="1">
      <c r="A3" s="25" t="s">
        <v>39</v>
      </c>
      <c r="B3" s="42"/>
      <c r="C3" s="2"/>
      <c r="D3" s="47"/>
      <c r="E3" s="2"/>
      <c r="F3" s="2"/>
      <c r="G3" s="49"/>
    </row>
    <row r="4" spans="1:9">
      <c r="A4" s="25" t="s">
        <v>10</v>
      </c>
      <c r="B4" s="42"/>
      <c r="C4" s="2"/>
      <c r="D4" s="2"/>
      <c r="E4" s="2"/>
      <c r="F4" s="2"/>
    </row>
    <row r="5" spans="1:9" ht="17.25" customHeight="1">
      <c r="A5" s="4" t="s">
        <v>44</v>
      </c>
      <c r="B5" s="63">
        <v>1</v>
      </c>
      <c r="C5" s="2"/>
      <c r="D5" s="2"/>
      <c r="E5" s="2"/>
      <c r="F5" s="2"/>
    </row>
    <row r="6" spans="1:9">
      <c r="A6" s="84"/>
      <c r="B6" s="104"/>
      <c r="C6" s="68"/>
      <c r="D6" s="68"/>
      <c r="E6" s="68"/>
      <c r="F6" s="68"/>
    </row>
    <row r="7" spans="1:9">
      <c r="A7" s="84" t="s">
        <v>60</v>
      </c>
      <c r="B7" s="67">
        <v>0.36</v>
      </c>
      <c r="C7" s="67">
        <f>IF($B$5&gt;=2,0.36,0)</f>
        <v>0</v>
      </c>
      <c r="D7" s="67">
        <f>IF($B$5&gt;=3,0.36,0)</f>
        <v>0</v>
      </c>
      <c r="E7" s="67">
        <f>IF($B$5&gt;=4,0.36,0)</f>
        <v>0</v>
      </c>
      <c r="F7" s="67">
        <f>IF($B$5&gt;=5,0.36,0)</f>
        <v>0</v>
      </c>
      <c r="G7" s="62"/>
    </row>
    <row r="8" spans="1:9">
      <c r="A8" s="84" t="s">
        <v>61</v>
      </c>
      <c r="B8" s="85">
        <v>7.6499999999999999E-2</v>
      </c>
      <c r="C8" s="85">
        <f>IF($B$5&gt;=2,0.0765,0)</f>
        <v>0</v>
      </c>
      <c r="D8" s="85">
        <f>IF($B$5&gt;=3,0.0765,0)</f>
        <v>0</v>
      </c>
      <c r="E8" s="85">
        <f>IF($B$5&gt;=4,0.0765,0)</f>
        <v>0</v>
      </c>
      <c r="F8" s="85">
        <f>IF($B$5&gt;=5,0.0765,0)</f>
        <v>0</v>
      </c>
      <c r="G8" s="62"/>
    </row>
    <row r="9" spans="1:9">
      <c r="A9" s="84" t="s">
        <v>64</v>
      </c>
      <c r="B9" s="94">
        <v>0.38</v>
      </c>
      <c r="C9" s="67">
        <f>IF($B$5&gt;=2,0.38,0)</f>
        <v>0</v>
      </c>
      <c r="D9" s="67">
        <f>IF($B$5&gt;=3,0.38,0)</f>
        <v>0</v>
      </c>
      <c r="E9" s="67">
        <f>IF($B$5&gt;=4,0.38,0)</f>
        <v>0</v>
      </c>
      <c r="F9" s="67">
        <f>IF($B$5&gt;=5,0.38,0)</f>
        <v>0</v>
      </c>
      <c r="G9" s="62"/>
    </row>
    <row r="10" spans="1:9">
      <c r="A10" s="84"/>
      <c r="B10" s="94"/>
      <c r="C10" s="67"/>
      <c r="D10" s="67"/>
      <c r="E10" s="67"/>
      <c r="F10" s="67"/>
      <c r="G10" s="62"/>
    </row>
    <row r="11" spans="1:9">
      <c r="A11" s="25" t="s">
        <v>53</v>
      </c>
      <c r="B11" s="121" t="s">
        <v>54</v>
      </c>
      <c r="C11" s="121"/>
      <c r="D11" s="121"/>
      <c r="E11" s="79">
        <f>IF(B11="Research Non-State On-Campus",0.5,IF(B11="Public Service Non-State On-Campus",0.35,IF(B11="Instruction Non-State On-Campus",0.49,IF(B11="Off-Campus Non-State",0.26,B12))))</f>
        <v>0.5</v>
      </c>
    </row>
    <row r="12" spans="1:9">
      <c r="A12" s="80" t="str">
        <f>IF(B11="Other (enter rate below)","Enter F&amp;A rate if Other","")</f>
        <v/>
      </c>
      <c r="B12" s="78"/>
      <c r="C12" s="33"/>
      <c r="D12" s="81"/>
      <c r="E12" s="80"/>
      <c r="F12" s="11"/>
      <c r="G12" s="11"/>
      <c r="H12" s="11"/>
    </row>
    <row r="13" spans="1:9" ht="14.25" customHeight="1">
      <c r="A13" s="61" t="s">
        <v>49</v>
      </c>
      <c r="B13" s="83" t="s">
        <v>66</v>
      </c>
      <c r="C13" s="60"/>
      <c r="F13" s="43"/>
      <c r="I13" s="38"/>
    </row>
    <row r="14" spans="1:9" ht="13.8">
      <c r="A14" s="4" t="s">
        <v>0</v>
      </c>
      <c r="F14" s="43"/>
    </row>
    <row r="15" spans="1:9">
      <c r="A15" s="6" t="s">
        <v>34</v>
      </c>
    </row>
    <row r="16" spans="1:9">
      <c r="A16" s="7" t="s">
        <v>1</v>
      </c>
      <c r="B16" s="7" t="s">
        <v>50</v>
      </c>
      <c r="C16" s="7" t="s">
        <v>51</v>
      </c>
      <c r="D16" s="9" t="s">
        <v>2</v>
      </c>
      <c r="E16" s="9" t="s">
        <v>3</v>
      </c>
      <c r="F16" s="9" t="s">
        <v>4</v>
      </c>
      <c r="G16" s="9" t="s">
        <v>5</v>
      </c>
      <c r="H16" s="9" t="s">
        <v>6</v>
      </c>
      <c r="I16" s="32" t="s">
        <v>38</v>
      </c>
    </row>
    <row r="17" spans="1:9">
      <c r="A17" s="82"/>
      <c r="B17" s="82"/>
      <c r="C17" s="20"/>
      <c r="D17" s="1">
        <f>ROUND(B17*C17,0)</f>
        <v>0</v>
      </c>
      <c r="E17" s="1">
        <f>IF(B5&gt;=2,ROUND(SUM(D17+(D17*$B$4)),0),0)</f>
        <v>0</v>
      </c>
      <c r="F17" s="1">
        <f>IF(B5&gt;=3,ROUND(SUM(E17+(E17*$B$4)),0),0)</f>
        <v>0</v>
      </c>
      <c r="G17" s="1">
        <f>IF(B5&gt;=4,ROUND(SUM(F17+(F17*$B$4)),0),0)</f>
        <v>0</v>
      </c>
      <c r="H17" s="1">
        <f>IF(B5&gt;=5,ROUND(SUM(G17+(G17*$B$4)),0),0)</f>
        <v>0</v>
      </c>
      <c r="I17" s="2">
        <f t="shared" ref="I17:I25" si="0">SUM(H17+G17+F17+E17+D17)</f>
        <v>0</v>
      </c>
    </row>
    <row r="18" spans="1:9">
      <c r="A18" s="82"/>
      <c r="B18" s="82"/>
      <c r="C18" s="20"/>
      <c r="D18" s="1">
        <f t="shared" ref="D18:D24" si="1">ROUND(B18*C18,0)</f>
        <v>0</v>
      </c>
      <c r="E18" s="1">
        <f>IF(B5&gt;=2,ROUND(SUM(D18+(D18*$B$4)),0),0)</f>
        <v>0</v>
      </c>
      <c r="F18" s="1">
        <f>IF(B5&gt;=3,ROUND(SUM(E18+(E18*$B$4)),0),0)</f>
        <v>0</v>
      </c>
      <c r="G18" s="1">
        <f>IF(B5&gt;=4,ROUND(SUM(F18+(F18*$B$4)),0),0)</f>
        <v>0</v>
      </c>
      <c r="H18" s="1">
        <f>IF(B5&gt;=5,ROUND(SUM(G18+(G18*$B$4)),0),0)</f>
        <v>0</v>
      </c>
      <c r="I18" s="2">
        <f t="shared" si="0"/>
        <v>0</v>
      </c>
    </row>
    <row r="19" spans="1:9">
      <c r="A19" s="82"/>
      <c r="B19" s="82"/>
      <c r="C19" s="20"/>
      <c r="D19" s="1">
        <f t="shared" si="1"/>
        <v>0</v>
      </c>
      <c r="E19" s="1">
        <f>IF(B5&gt;=2,ROUND(SUM(D19+(D19*$B$4)),0),0)</f>
        <v>0</v>
      </c>
      <c r="F19" s="1">
        <f>IF(B5&gt;=3,ROUND(SUM(E19+(E19*$B$4)),0),0)</f>
        <v>0</v>
      </c>
      <c r="G19" s="1">
        <f>IF(B5&gt;=4,ROUND(SUM(F19+(F19*$B$4)),0),0)</f>
        <v>0</v>
      </c>
      <c r="H19" s="1">
        <f>IF(B5&gt;=5,ROUND(SUM(G19+(G19*$B$4)),0),0)</f>
        <v>0</v>
      </c>
      <c r="I19" s="2">
        <f t="shared" si="0"/>
        <v>0</v>
      </c>
    </row>
    <row r="20" spans="1:9">
      <c r="A20" s="82"/>
      <c r="B20" s="82"/>
      <c r="C20" s="20"/>
      <c r="D20" s="1">
        <f t="shared" si="1"/>
        <v>0</v>
      </c>
      <c r="E20" s="1">
        <f>IF(B5&gt;=2,ROUND(SUM(D20+(D20*$B$4)),0),0)</f>
        <v>0</v>
      </c>
      <c r="F20" s="1">
        <f>IF(B5&gt;=3,ROUND(SUM(E20+(E20*$B$4)),0),0)</f>
        <v>0</v>
      </c>
      <c r="G20" s="1">
        <f>IF(B5&gt;=4,ROUND(SUM(F20+(F20*$B$4)),0),0)</f>
        <v>0</v>
      </c>
      <c r="H20" s="1">
        <f>IF(B5&gt;=5,ROUND(SUM(G20+(G20*$B$4)),0),0)</f>
        <v>0</v>
      </c>
      <c r="I20" s="2">
        <f t="shared" si="0"/>
        <v>0</v>
      </c>
    </row>
    <row r="21" spans="1:9">
      <c r="A21" s="82"/>
      <c r="B21" s="82"/>
      <c r="C21" s="20"/>
      <c r="D21" s="1">
        <f t="shared" si="1"/>
        <v>0</v>
      </c>
      <c r="E21" s="1">
        <f>IF(B5&gt;=2,ROUND(SUM(D21+(D21*$B$4)),0),0)</f>
        <v>0</v>
      </c>
      <c r="F21" s="1">
        <f>IF(B5&gt;=3,ROUND(SUM(E21+(E21*$B$4)),0),0)</f>
        <v>0</v>
      </c>
      <c r="G21" s="1">
        <f>IF(B5&gt;=4,ROUND(SUM(F21+(F21*$B$4)),0),0)</f>
        <v>0</v>
      </c>
      <c r="H21" s="1">
        <f>IF(B5&gt;=5,ROUND(SUM(G21+(G21*$B$4)),0),0)</f>
        <v>0</v>
      </c>
      <c r="I21" s="2">
        <f t="shared" si="0"/>
        <v>0</v>
      </c>
    </row>
    <row r="22" spans="1:9">
      <c r="A22" s="92"/>
      <c r="B22" s="82"/>
      <c r="C22" s="20"/>
      <c r="D22" s="1">
        <f t="shared" si="1"/>
        <v>0</v>
      </c>
      <c r="E22" s="1">
        <f>IF(B5&gt;=2,ROUND(SUM(D22+(D22*$B$4)),0),0)</f>
        <v>0</v>
      </c>
      <c r="F22" s="1">
        <f>IF(B5&gt;=3,ROUND(SUM(E22+(E22*$B$4)),0),0)</f>
        <v>0</v>
      </c>
      <c r="G22" s="1">
        <f>IF(B5&gt;=4,ROUND(SUM(F22+(F22*$B$4)),0),0)</f>
        <v>0</v>
      </c>
      <c r="H22" s="1">
        <f>IF(B5&gt;=5,ROUND(SUM(G22+(G22*$B$4)),0),0)</f>
        <v>0</v>
      </c>
      <c r="I22" s="2">
        <f t="shared" si="0"/>
        <v>0</v>
      </c>
    </row>
    <row r="23" spans="1:9">
      <c r="A23" s="82"/>
      <c r="B23" s="82"/>
      <c r="C23" s="20"/>
      <c r="D23" s="1">
        <f t="shared" si="1"/>
        <v>0</v>
      </c>
      <c r="E23" s="1">
        <f>IF(B5&gt;=2,ROUND(SUM(D23+(D23*$B$4)),0),0)</f>
        <v>0</v>
      </c>
      <c r="F23" s="1">
        <f>IF(B5&gt;=3,ROUND(SUM(E23+(E23*$B$4)),0),0)</f>
        <v>0</v>
      </c>
      <c r="G23" s="1">
        <f>IF(B5&gt;=4,ROUND(SUM(F23+(F23*$B$4)),0),0)</f>
        <v>0</v>
      </c>
      <c r="H23" s="1">
        <f>IF(B5&gt;=5,ROUND(SUM(G23+(G23*$B$4)),0),0)</f>
        <v>0</v>
      </c>
      <c r="I23" s="2">
        <f t="shared" si="0"/>
        <v>0</v>
      </c>
    </row>
    <row r="24" spans="1:9">
      <c r="A24" s="82"/>
      <c r="B24" s="82"/>
      <c r="C24" s="20"/>
      <c r="D24" s="1">
        <f t="shared" si="1"/>
        <v>0</v>
      </c>
      <c r="E24" s="1">
        <f>IF(B5&gt;=2,ROUND(SUM(D24+(D24*$B$4)),0),0)</f>
        <v>0</v>
      </c>
      <c r="F24" s="1">
        <f>IF(B5&gt;=3,ROUND(SUM(E24+(E24*$B$4)),0),0)</f>
        <v>0</v>
      </c>
      <c r="G24" s="1">
        <f>IF(B5&gt;=4,ROUND(SUM(F24+(F24*$B$4)),0),0)</f>
        <v>0</v>
      </c>
      <c r="H24" s="1">
        <f>IF(B5&gt;=5,ROUND(SUM(G24+(G24*$B$4)),0),0)</f>
        <v>0</v>
      </c>
      <c r="I24" s="2">
        <f t="shared" si="0"/>
        <v>0</v>
      </c>
    </row>
    <row r="25" spans="1:9">
      <c r="A25" s="6" t="s">
        <v>7</v>
      </c>
      <c r="D25" s="41">
        <f>SUM(D17:D24)</f>
        <v>0</v>
      </c>
      <c r="E25" s="41">
        <f>SUM(E17:E24)</f>
        <v>0</v>
      </c>
      <c r="F25" s="41">
        <f>SUM(F17:F24)</f>
        <v>0</v>
      </c>
      <c r="G25" s="41">
        <f>SUM(G17:G24)</f>
        <v>0</v>
      </c>
      <c r="H25" s="41">
        <f>SUM(H17:H24)</f>
        <v>0</v>
      </c>
      <c r="I25" s="34">
        <f t="shared" si="0"/>
        <v>0</v>
      </c>
    </row>
    <row r="27" spans="1:9">
      <c r="A27" s="6" t="s">
        <v>35</v>
      </c>
    </row>
    <row r="28" spans="1:9">
      <c r="A28" s="7" t="s">
        <v>1</v>
      </c>
      <c r="B28" s="7" t="s">
        <v>50</v>
      </c>
      <c r="C28" s="7" t="s">
        <v>51</v>
      </c>
      <c r="D28" s="9" t="s">
        <v>2</v>
      </c>
      <c r="E28" s="9" t="s">
        <v>3</v>
      </c>
      <c r="F28" s="9" t="s">
        <v>4</v>
      </c>
      <c r="G28" s="9" t="s">
        <v>5</v>
      </c>
      <c r="H28" s="9" t="s">
        <v>6</v>
      </c>
      <c r="I28" s="32" t="s">
        <v>38</v>
      </c>
    </row>
    <row r="29" spans="1:9">
      <c r="A29" s="92"/>
      <c r="B29" s="82"/>
      <c r="C29" s="20"/>
      <c r="D29" s="1">
        <f>ROUND(B29*C29,0)</f>
        <v>0</v>
      </c>
      <c r="E29" s="1">
        <f>IF(B5&gt;=2,ROUND(SUM(D29+(D29*$B$4)),0),0)</f>
        <v>0</v>
      </c>
      <c r="F29" s="1">
        <f>IF(B5&gt;=3,ROUND(SUM(E29+(E29*$B$4)),0),0)</f>
        <v>0</v>
      </c>
      <c r="G29" s="1">
        <f>IF(B5&gt;=4,ROUND(SUM(F29+(F29*$B$4)),0),0)</f>
        <v>0</v>
      </c>
      <c r="H29" s="1">
        <f>IF(B5&gt;=5,ROUND(SUM(G29+(G29*$B$4)),0),0)</f>
        <v>0</v>
      </c>
      <c r="I29" s="2">
        <f t="shared" ref="I29:I37" si="2">SUM(H29+G29+F29+E29+D29)</f>
        <v>0</v>
      </c>
    </row>
    <row r="30" spans="1:9">
      <c r="A30" s="92"/>
      <c r="B30" s="82"/>
      <c r="C30" s="20"/>
      <c r="D30" s="1">
        <f t="shared" ref="D30:D36" si="3">ROUND(B30*C30,0)</f>
        <v>0</v>
      </c>
      <c r="E30" s="1">
        <f>IF(B5&gt;=2,ROUND(SUM(D30+(D30*$B$4)),0),0)</f>
        <v>0</v>
      </c>
      <c r="F30" s="1">
        <f>IF(B5&gt;=3,ROUND(SUM(E30+(E30*$B$4)),0),0)</f>
        <v>0</v>
      </c>
      <c r="G30" s="1">
        <f>IF(B5&gt;=4,ROUND(SUM(F30+(F30*$B$4)),0),0)</f>
        <v>0</v>
      </c>
      <c r="H30" s="1">
        <f>IF(B5&gt;=5,ROUND(SUM(G30+(G30*$B$4)),0),0)</f>
        <v>0</v>
      </c>
      <c r="I30" s="2">
        <f t="shared" si="2"/>
        <v>0</v>
      </c>
    </row>
    <row r="31" spans="1:9">
      <c r="A31" s="92"/>
      <c r="B31" s="82"/>
      <c r="C31" s="20"/>
      <c r="D31" s="1">
        <f t="shared" si="3"/>
        <v>0</v>
      </c>
      <c r="E31" s="1">
        <f>IF(B5&gt;=2,ROUND(SUM(D31+(D31*$B$4)),0),0)</f>
        <v>0</v>
      </c>
      <c r="F31" s="1">
        <f>IF(B5&gt;=3,ROUND(SUM(E31+(E31*$B$4)),0),0)</f>
        <v>0</v>
      </c>
      <c r="G31" s="1">
        <f>IF(B5&gt;=4,ROUND(SUM(F31+(F31*$B$4)),0),0)</f>
        <v>0</v>
      </c>
      <c r="H31" s="1">
        <f>IF(B5&gt;=5,ROUND(SUM(G31+(G31*$B$4)),0),0)</f>
        <v>0</v>
      </c>
      <c r="I31" s="2">
        <f t="shared" si="2"/>
        <v>0</v>
      </c>
    </row>
    <row r="32" spans="1:9">
      <c r="A32" s="92"/>
      <c r="B32" s="82"/>
      <c r="C32" s="20"/>
      <c r="D32" s="1">
        <f t="shared" si="3"/>
        <v>0</v>
      </c>
      <c r="E32" s="1">
        <f>IF(B5&gt;=2,ROUND(SUM(D32+(D32*$B$4)),0),0)</f>
        <v>0</v>
      </c>
      <c r="F32" s="1">
        <f>IF(B5&gt;=3,ROUND(SUM(E32+(E32*$B$4)),0),0)</f>
        <v>0</v>
      </c>
      <c r="G32" s="1">
        <f>IF(B5&gt;=4,ROUND(SUM(F32+(F32*$B$4)),0),0)</f>
        <v>0</v>
      </c>
      <c r="H32" s="1">
        <f>IF(B5&gt;=5,ROUND(SUM(G32+(G32*$B$4)),0),0)</f>
        <v>0</v>
      </c>
      <c r="I32" s="2">
        <f t="shared" si="2"/>
        <v>0</v>
      </c>
    </row>
    <row r="33" spans="1:9">
      <c r="A33" s="92"/>
      <c r="B33" s="82"/>
      <c r="C33" s="20"/>
      <c r="D33" s="1">
        <f t="shared" si="3"/>
        <v>0</v>
      </c>
      <c r="E33" s="1">
        <f>IF(B5&gt;=2,ROUND(SUM(D33+(D33*$B$4)),0),0)</f>
        <v>0</v>
      </c>
      <c r="F33" s="1">
        <f>IF(B5&gt;=3,ROUND(SUM(E33+(E33*$B$4)),0),0)</f>
        <v>0</v>
      </c>
      <c r="G33" s="1">
        <f>IF(B5&gt;=4,ROUND(SUM(F33+(F33*$B$4)),0),0)</f>
        <v>0</v>
      </c>
      <c r="H33" s="1">
        <f>IF(B5&gt;=5,ROUND(SUM(G33+(G33*$B$4)),0),0)</f>
        <v>0</v>
      </c>
      <c r="I33" s="2">
        <f t="shared" si="2"/>
        <v>0</v>
      </c>
    </row>
    <row r="34" spans="1:9">
      <c r="A34" s="92"/>
      <c r="B34" s="82"/>
      <c r="C34" s="20"/>
      <c r="D34" s="1">
        <f t="shared" si="3"/>
        <v>0</v>
      </c>
      <c r="E34" s="1">
        <f>IF(B5&gt;=2,ROUND(SUM(D34+(D34*$B$4)),0),0)</f>
        <v>0</v>
      </c>
      <c r="F34" s="1">
        <f>IF(B5&gt;=3,ROUND(SUM(E34+(E34*$B$4)),0),0)</f>
        <v>0</v>
      </c>
      <c r="G34" s="1">
        <f>IF(B5&gt;=4,ROUND(SUM(F34+(F34*$B$4)),0),0)</f>
        <v>0</v>
      </c>
      <c r="H34" s="1">
        <f>IF(B5&gt;=5,ROUND(SUM(G34+(G34*$B$4)),0),0)</f>
        <v>0</v>
      </c>
      <c r="I34" s="2">
        <f t="shared" si="2"/>
        <v>0</v>
      </c>
    </row>
    <row r="35" spans="1:9">
      <c r="A35" s="92"/>
      <c r="B35" s="82"/>
      <c r="C35" s="20"/>
      <c r="D35" s="1">
        <f t="shared" si="3"/>
        <v>0</v>
      </c>
      <c r="E35" s="1">
        <f>IF(B5&gt;=2,ROUND(SUM(D35+(D35*$B$4)),0),0)</f>
        <v>0</v>
      </c>
      <c r="F35" s="1">
        <f>IF(B5&gt;=3,ROUND(SUM(E35+(E35*$B$4)),0),0)</f>
        <v>0</v>
      </c>
      <c r="G35" s="1">
        <f>IF(B5&gt;=4,ROUND(SUM(F35+(F35*$B$4)),0),0)</f>
        <v>0</v>
      </c>
      <c r="H35" s="1">
        <f>IF(B5&gt;=5,ROUND(SUM(G35+(G35*$B$4)),0),0)</f>
        <v>0</v>
      </c>
      <c r="I35" s="2">
        <f t="shared" si="2"/>
        <v>0</v>
      </c>
    </row>
    <row r="36" spans="1:9">
      <c r="A36" s="92"/>
      <c r="B36" s="82"/>
      <c r="C36" s="20"/>
      <c r="D36" s="1">
        <f t="shared" si="3"/>
        <v>0</v>
      </c>
      <c r="E36" s="1">
        <f>IF(B5&gt;=2,ROUND(SUM(D36+(D36*$B$4)),0),0)</f>
        <v>0</v>
      </c>
      <c r="F36" s="1">
        <f>IF(B5&gt;=3,ROUND(SUM(E36+(E36*$B$4)),0),0)</f>
        <v>0</v>
      </c>
      <c r="G36" s="1">
        <f>IF(B5&gt;=4,ROUND(SUM(F36+(F36*$B$4)),0),0)</f>
        <v>0</v>
      </c>
      <c r="H36" s="1">
        <f>IF(B5&gt;=5,ROUND(SUM(G36+(G36*$B$4)),0),0)</f>
        <v>0</v>
      </c>
      <c r="I36" s="2">
        <f t="shared" si="2"/>
        <v>0</v>
      </c>
    </row>
    <row r="37" spans="1:9">
      <c r="A37" s="6" t="s">
        <v>7</v>
      </c>
      <c r="D37" s="41">
        <f>SUM(D29:D36)</f>
        <v>0</v>
      </c>
      <c r="E37" s="41">
        <f>SUM(E29:E36)</f>
        <v>0</v>
      </c>
      <c r="F37" s="41">
        <f>SUM(F29:F36)</f>
        <v>0</v>
      </c>
      <c r="G37" s="41">
        <f>SUM(G29:G36)</f>
        <v>0</v>
      </c>
      <c r="H37" s="41">
        <f>SUM(H29:H36)</f>
        <v>0</v>
      </c>
      <c r="I37" s="34">
        <f t="shared" si="2"/>
        <v>0</v>
      </c>
    </row>
    <row r="38" spans="1:9">
      <c r="A38" s="6" t="s">
        <v>24</v>
      </c>
    </row>
    <row r="39" spans="1:9">
      <c r="A39" s="7" t="s">
        <v>1</v>
      </c>
      <c r="B39" s="7" t="s">
        <v>50</v>
      </c>
      <c r="C39" s="7" t="s">
        <v>51</v>
      </c>
      <c r="D39" s="9" t="s">
        <v>2</v>
      </c>
      <c r="E39" s="9" t="s">
        <v>3</v>
      </c>
      <c r="F39" s="9" t="s">
        <v>4</v>
      </c>
      <c r="G39" s="9" t="s">
        <v>5</v>
      </c>
      <c r="H39" s="9" t="s">
        <v>6</v>
      </c>
      <c r="I39" s="32" t="s">
        <v>38</v>
      </c>
    </row>
    <row r="40" spans="1:9">
      <c r="A40" s="92"/>
      <c r="B40" s="82"/>
      <c r="C40" s="20"/>
      <c r="D40" s="1">
        <f>ROUND(B40*C40,0)</f>
        <v>0</v>
      </c>
      <c r="E40" s="1">
        <f>IF(B5&gt;=2,ROUND(SUM(D40+(D40*$B$4)),0),0)</f>
        <v>0</v>
      </c>
      <c r="F40" s="1">
        <f>IF(B5&gt;=3,ROUND(SUM(E40+(E40*$B$4)),0),0)</f>
        <v>0</v>
      </c>
      <c r="G40" s="1">
        <f>IF(B5&gt;=4,ROUND(SUM(F40+(F40*$B$4)),0),0)</f>
        <v>0</v>
      </c>
      <c r="H40" s="1">
        <f>IF(B5&gt;=5,ROUND(SUM(G40+(G40*$B$4)),0),0)</f>
        <v>0</v>
      </c>
      <c r="I40" s="2">
        <f t="shared" ref="I40:I48" si="4">SUM(H40+G40+F40+E40+D40)</f>
        <v>0</v>
      </c>
    </row>
    <row r="41" spans="1:9">
      <c r="A41" s="92"/>
      <c r="B41" s="82"/>
      <c r="C41" s="20"/>
      <c r="D41" s="1">
        <f>ROUND(B41*C41,0)</f>
        <v>0</v>
      </c>
      <c r="E41" s="1">
        <f>IF(B5&gt;=2,ROUND(SUM(D41+(D41*$B$4)),0),0)</f>
        <v>0</v>
      </c>
      <c r="F41" s="1">
        <f>IF(B5&gt;=3,ROUND(SUM(E41+(E41*$B$4)),0),0)</f>
        <v>0</v>
      </c>
      <c r="G41" s="1">
        <f>IF(B5&gt;=4,ROUND(SUM(F41+(F41*$B$4)),0),0)</f>
        <v>0</v>
      </c>
      <c r="H41" s="1">
        <f>IF(B5&gt;=5,ROUND(SUM(G41+(G41*$B$4)),0),0)</f>
        <v>0</v>
      </c>
      <c r="I41" s="2">
        <f t="shared" si="4"/>
        <v>0</v>
      </c>
    </row>
    <row r="42" spans="1:9">
      <c r="A42" s="92"/>
      <c r="B42" s="82"/>
      <c r="C42" s="20"/>
      <c r="D42" s="1">
        <f t="shared" ref="D42:D47" si="5">ROUND(B42*C42,0)</f>
        <v>0</v>
      </c>
      <c r="E42" s="1">
        <f>IF(B5&gt;=2,ROUND(SUM(D42+(D42*$B$4)),0),0)</f>
        <v>0</v>
      </c>
      <c r="F42" s="1">
        <f>IF(B5&gt;=3,ROUND(SUM(E42+(E42*$B$4)),0),0)</f>
        <v>0</v>
      </c>
      <c r="G42" s="1">
        <f>IF(B5&gt;=4,ROUND(SUM(F42+(F42*$B$4)),0),0)</f>
        <v>0</v>
      </c>
      <c r="H42" s="1">
        <f>IF(B5&gt;=5,ROUND(SUM(G42+(G42*$B$4)),0),0)</f>
        <v>0</v>
      </c>
      <c r="I42" s="2">
        <f t="shared" si="4"/>
        <v>0</v>
      </c>
    </row>
    <row r="43" spans="1:9">
      <c r="A43" s="92"/>
      <c r="B43" s="82"/>
      <c r="C43" s="20"/>
      <c r="D43" s="1">
        <f t="shared" si="5"/>
        <v>0</v>
      </c>
      <c r="E43" s="1">
        <f>IF(B5&gt;=2,ROUND(SUM(D43+(D43*$B$4)),0),0)</f>
        <v>0</v>
      </c>
      <c r="F43" s="1">
        <f>IF(B5&gt;=3,ROUND(SUM(E43+(E43*$B$4)),0),0)</f>
        <v>0</v>
      </c>
      <c r="G43" s="1">
        <f>IF(B5&gt;=4,ROUND(SUM(F43+(F43*$B$4)),0),0)</f>
        <v>0</v>
      </c>
      <c r="H43" s="1">
        <f>IF(B5&gt;=5,ROUND(SUM(G43+(G43*$B$4)),0),0)</f>
        <v>0</v>
      </c>
      <c r="I43" s="2">
        <f t="shared" si="4"/>
        <v>0</v>
      </c>
    </row>
    <row r="44" spans="1:9">
      <c r="A44" s="92"/>
      <c r="B44" s="82"/>
      <c r="C44" s="20"/>
      <c r="D44" s="1">
        <f t="shared" si="5"/>
        <v>0</v>
      </c>
      <c r="E44" s="1">
        <f>IF(B5&gt;=2,ROUND(SUM(D44+(D44*$B$4)),0),0)</f>
        <v>0</v>
      </c>
      <c r="F44" s="1">
        <f>IF(B5&gt;=3,ROUND(SUM(E44+(E44*$B$4)),0),0)</f>
        <v>0</v>
      </c>
      <c r="G44" s="1">
        <f>IF(B5&gt;=4,ROUND(SUM(F44+(F44*$B$4)),0),0)</f>
        <v>0</v>
      </c>
      <c r="H44" s="1">
        <f>IF(B5&gt;=5,ROUND(SUM(G44+(G44*$B$4)),0),0)</f>
        <v>0</v>
      </c>
      <c r="I44" s="2">
        <f t="shared" si="4"/>
        <v>0</v>
      </c>
    </row>
    <row r="45" spans="1:9">
      <c r="A45" s="92"/>
      <c r="B45" s="82"/>
      <c r="C45" s="20"/>
      <c r="D45" s="1">
        <f t="shared" si="5"/>
        <v>0</v>
      </c>
      <c r="E45" s="1">
        <f>IF(B5&gt;=2,ROUND(SUM(D45+(D45*$B$4)),0),0)</f>
        <v>0</v>
      </c>
      <c r="F45" s="1">
        <f>IF(B5&gt;=3,ROUND(SUM(E45+(E45*$B$4)),0),0)</f>
        <v>0</v>
      </c>
      <c r="G45" s="1">
        <f>IF(B5&gt;=4,ROUND(SUM(F45+(F45*$B$4)),0),0)</f>
        <v>0</v>
      </c>
      <c r="H45" s="1">
        <f>IF(B5&gt;=5,ROUND(SUM(G45+(G45*$B$4)),0),0)</f>
        <v>0</v>
      </c>
      <c r="I45" s="2">
        <f t="shared" si="4"/>
        <v>0</v>
      </c>
    </row>
    <row r="46" spans="1:9">
      <c r="A46" s="92"/>
      <c r="B46" s="82"/>
      <c r="C46" s="20"/>
      <c r="D46" s="1">
        <f t="shared" si="5"/>
        <v>0</v>
      </c>
      <c r="E46" s="1">
        <f>IF(B5&gt;=2,ROUND(SUM(D46+(D46*$B$4)),0),0)</f>
        <v>0</v>
      </c>
      <c r="F46" s="1">
        <f>IF(B5&gt;=3,ROUND(SUM(E46+(E46*$B$4)),0),0)</f>
        <v>0</v>
      </c>
      <c r="G46" s="1">
        <f>IF(B5&gt;=4,ROUND(SUM(F46+(F46*$B$4)),0),0)</f>
        <v>0</v>
      </c>
      <c r="H46" s="1">
        <f>IF(B5&gt;=5,ROUND(SUM(G46+(G46*$B$4)),0),0)</f>
        <v>0</v>
      </c>
      <c r="I46" s="2">
        <f t="shared" si="4"/>
        <v>0</v>
      </c>
    </row>
    <row r="47" spans="1:9">
      <c r="A47" s="92"/>
      <c r="B47" s="82"/>
      <c r="C47" s="20"/>
      <c r="D47" s="1">
        <f t="shared" si="5"/>
        <v>0</v>
      </c>
      <c r="E47" s="1">
        <f>IF(B5&gt;=2,ROUND(SUM(D47+(D47*$B$4)),0),0)</f>
        <v>0</v>
      </c>
      <c r="F47" s="1">
        <f>IF(B5&gt;=3,ROUND(SUM(E47+(E47*$B$4)),0),0)</f>
        <v>0</v>
      </c>
      <c r="G47" s="1">
        <f>IF(B5&gt;=4,ROUND(SUM(F47+(F47*$B$4)),0),0)</f>
        <v>0</v>
      </c>
      <c r="H47" s="1">
        <f>IF(B5&gt;=5,ROUND(SUM(G47+(G47*$B$4)),0),0)</f>
        <v>0</v>
      </c>
      <c r="I47" s="2">
        <f t="shared" si="4"/>
        <v>0</v>
      </c>
    </row>
    <row r="48" spans="1:9">
      <c r="A48" s="6" t="s">
        <v>7</v>
      </c>
      <c r="D48" s="34">
        <f>SUM(D40:D47)</f>
        <v>0</v>
      </c>
      <c r="E48" s="34">
        <f>SUM(E40:E47)</f>
        <v>0</v>
      </c>
      <c r="F48" s="34">
        <f>SUM(F40:F47)</f>
        <v>0</v>
      </c>
      <c r="G48" s="34">
        <f>SUM(G40:G47)</f>
        <v>0</v>
      </c>
      <c r="H48" s="34">
        <f>SUM(H40:H47)</f>
        <v>0</v>
      </c>
      <c r="I48" s="34">
        <f t="shared" si="4"/>
        <v>0</v>
      </c>
    </row>
    <row r="50" spans="1:11">
      <c r="A50" s="6" t="s">
        <v>30</v>
      </c>
    </row>
    <row r="51" spans="1:11">
      <c r="A51" s="7" t="s">
        <v>1</v>
      </c>
      <c r="B51" s="16" t="s">
        <v>52</v>
      </c>
      <c r="C51" s="16" t="s">
        <v>51</v>
      </c>
      <c r="D51" s="9" t="s">
        <v>2</v>
      </c>
      <c r="E51" s="9" t="s">
        <v>3</v>
      </c>
      <c r="F51" s="9" t="s">
        <v>4</v>
      </c>
      <c r="G51" s="9" t="s">
        <v>5</v>
      </c>
      <c r="H51" s="9" t="s">
        <v>6</v>
      </c>
      <c r="I51" s="32" t="s">
        <v>38</v>
      </c>
    </row>
    <row r="52" spans="1:11">
      <c r="A52" s="92"/>
      <c r="B52" s="82"/>
      <c r="C52" s="20"/>
      <c r="D52" s="1">
        <f>ROUND(B52*C52,0)</f>
        <v>0</v>
      </c>
      <c r="E52" s="1">
        <f>IF(B5&gt;=2,ROUND(SUM(D52+(D52*$B$4)),0),0)</f>
        <v>0</v>
      </c>
      <c r="F52" s="1">
        <f>IF(B5&gt;=3,ROUND(SUM(E52+(E52*$B$4)),0),0)</f>
        <v>0</v>
      </c>
      <c r="G52" s="1">
        <f>IF(B5&gt;=4,ROUND(SUM(F52+(F52*$B$4)),0),0)</f>
        <v>0</v>
      </c>
      <c r="H52" s="1">
        <f>IF(B5&gt;=5,ROUND(SUM(G52+(G52*$B$4)),0),0)</f>
        <v>0</v>
      </c>
      <c r="I52" s="2">
        <f>SUM(H52+G52+F52+E52+D52)</f>
        <v>0</v>
      </c>
    </row>
    <row r="53" spans="1:11">
      <c r="A53" s="92"/>
      <c r="B53" s="82"/>
      <c r="C53" s="20"/>
      <c r="D53" s="1">
        <f>ROUND(B53*C53,0)</f>
        <v>0</v>
      </c>
      <c r="E53" s="1">
        <f>IF(B5&gt;=2,ROUND(SUM(D53+(D53*$B$4)),0),0)</f>
        <v>0</v>
      </c>
      <c r="F53" s="1">
        <f>IF(B5&gt;=3,ROUND(SUM(E53+(E53*$B$4)),0),0)</f>
        <v>0</v>
      </c>
      <c r="G53" s="1">
        <f>IF(B5&gt;=4,ROUND(SUM(F53+(F53*$B$4)),0),0)</f>
        <v>0</v>
      </c>
      <c r="H53" s="1">
        <f>IF(B5&gt;=5,ROUND(SUM(G53+(G53*$B$4)),0),0)</f>
        <v>0</v>
      </c>
      <c r="I53" s="2">
        <f>SUM(H53+G53+F53+E53+D53)</f>
        <v>0</v>
      </c>
    </row>
    <row r="54" spans="1:11">
      <c r="A54" s="92"/>
      <c r="B54" s="82"/>
      <c r="C54" s="20"/>
      <c r="D54" s="1">
        <f>ROUND(B54*C54,0)</f>
        <v>0</v>
      </c>
      <c r="E54" s="1">
        <f>IF(B5&gt;=2,ROUND(SUM(D54+(D54*$B$4)),0),0)</f>
        <v>0</v>
      </c>
      <c r="F54" s="1">
        <f>IF(B5&gt;=3,ROUND(SUM(E54+(E54*$B$4)),0),0)</f>
        <v>0</v>
      </c>
      <c r="G54" s="1">
        <f>IF(B5&gt;=4,ROUND(SUM(F54+(F54*$B$4)),0),0)</f>
        <v>0</v>
      </c>
      <c r="H54" s="1">
        <f>IF(B5&gt;=5,ROUND(SUM(G54+(G54*$B$4)),0),0)</f>
        <v>0</v>
      </c>
      <c r="I54" s="2">
        <f>SUM(H54+G54+F54+E54+D54)</f>
        <v>0</v>
      </c>
    </row>
    <row r="55" spans="1:11">
      <c r="A55" s="92"/>
      <c r="B55" s="82"/>
      <c r="C55" s="20"/>
      <c r="D55" s="1">
        <f>ROUND(B55*C55,0)</f>
        <v>0</v>
      </c>
      <c r="E55" s="1">
        <f>IF(B5&gt;=2,ROUND(SUM(D55+(D55*$B$4)),0),0)</f>
        <v>0</v>
      </c>
      <c r="F55" s="1">
        <f>IF(B5&gt;=3,ROUND(SUM(E55+(E55*$B$4)),0),0)</f>
        <v>0</v>
      </c>
      <c r="G55" s="1">
        <f>IF(B5&gt;=4,ROUND(SUM(F55+(F55*$B$4)),0),0)</f>
        <v>0</v>
      </c>
      <c r="H55" s="1">
        <f>IF(B5&gt;=5,ROUND(SUM(G55+(G55*$B$4)),0),0)</f>
        <v>0</v>
      </c>
      <c r="I55" s="2">
        <f>SUM(H55+G55+F55+E55+D55)</f>
        <v>0</v>
      </c>
    </row>
    <row r="56" spans="1:11">
      <c r="A56" s="6" t="s">
        <v>7</v>
      </c>
      <c r="D56" s="34">
        <f>SUM(D51:D55)</f>
        <v>0</v>
      </c>
      <c r="E56" s="34">
        <f>SUM(E51:E55)</f>
        <v>0</v>
      </c>
      <c r="F56" s="34">
        <f>SUM(F51:F55)</f>
        <v>0</v>
      </c>
      <c r="G56" s="34">
        <f>SUM(G51:G55)</f>
        <v>0</v>
      </c>
      <c r="H56" s="34">
        <f>SUM(H51:H55)</f>
        <v>0</v>
      </c>
      <c r="I56" s="34">
        <f>SUM(H56+G56+F56+E56+D56)</f>
        <v>0</v>
      </c>
      <c r="K56" s="2"/>
    </row>
    <row r="57" spans="1:11">
      <c r="A57" s="6"/>
      <c r="D57" s="3"/>
      <c r="E57" s="3"/>
      <c r="F57" s="3"/>
      <c r="G57" s="3"/>
      <c r="H57" s="3"/>
    </row>
    <row r="58" spans="1:11">
      <c r="A58" s="6" t="s">
        <v>31</v>
      </c>
      <c r="B58" s="17"/>
      <c r="C58" s="10"/>
      <c r="D58" s="1"/>
      <c r="E58" s="1"/>
      <c r="F58" s="1"/>
      <c r="G58" s="1"/>
      <c r="H58" s="1"/>
    </row>
    <row r="59" spans="1:11">
      <c r="A59" s="7" t="s">
        <v>1</v>
      </c>
      <c r="B59" s="16" t="s">
        <v>27</v>
      </c>
      <c r="C59" s="16" t="s">
        <v>26</v>
      </c>
      <c r="D59" s="9" t="s">
        <v>2</v>
      </c>
      <c r="E59" s="9" t="s">
        <v>3</v>
      </c>
      <c r="F59" s="9" t="s">
        <v>4</v>
      </c>
      <c r="G59" s="9" t="s">
        <v>5</v>
      </c>
      <c r="H59" s="9" t="s">
        <v>6</v>
      </c>
      <c r="I59" s="32" t="s">
        <v>38</v>
      </c>
    </row>
    <row r="60" spans="1:11">
      <c r="A60" s="92"/>
      <c r="B60" s="21"/>
      <c r="C60" s="22"/>
      <c r="D60" s="1">
        <f>ROUND(B60*C60,0)</f>
        <v>0</v>
      </c>
      <c r="E60" s="1">
        <f>IF($B$5&gt;=2,ROUND(SUM(D60+(D60*$B$4)),0),0)</f>
        <v>0</v>
      </c>
      <c r="F60" s="1">
        <f>IF($B$5&gt;=3,ROUND(SUM(E60+(E60*$B$4)),0),0)</f>
        <v>0</v>
      </c>
      <c r="G60" s="1">
        <f>IF($B$5&gt;=4,ROUND(SUM(F60+(F60*$B$4)),0),0)</f>
        <v>0</v>
      </c>
      <c r="H60" s="1">
        <f>IF($B$5&gt;=5,ROUND(SUM(G60+(G60*$B$4)),0),0)</f>
        <v>0</v>
      </c>
      <c r="I60" s="2">
        <f>SUM(H60+G60+F60+E60+D60)</f>
        <v>0</v>
      </c>
    </row>
    <row r="61" spans="1:11">
      <c r="A61" s="92"/>
      <c r="B61" s="21"/>
      <c r="C61" s="22"/>
      <c r="D61" s="1">
        <f>ROUND(B61*C61,0)</f>
        <v>0</v>
      </c>
      <c r="E61" s="1">
        <f>IF(B5&gt;=2,ROUND(SUM(D61+(D61*$B$4)),0),0)</f>
        <v>0</v>
      </c>
      <c r="F61" s="1">
        <f>IF(B5&gt;=3,ROUND(SUM(E61+(E61*$B$4)),0),0)</f>
        <v>0</v>
      </c>
      <c r="G61" s="1">
        <f>IF(B5&gt;=4,ROUND(SUM(F61+(F61*$B$4)),0),0)</f>
        <v>0</v>
      </c>
      <c r="H61" s="1">
        <f>IF(B5&gt;=5,ROUND(SUM(G61+(G61*$B$4)),0),0)</f>
        <v>0</v>
      </c>
      <c r="I61" s="2">
        <f>SUM(H61+G61+F61+E61+D61)</f>
        <v>0</v>
      </c>
    </row>
    <row r="62" spans="1:11">
      <c r="A62" s="92"/>
      <c r="B62" s="21"/>
      <c r="C62" s="22"/>
      <c r="D62" s="1">
        <f>ROUND(B62*C62,0)</f>
        <v>0</v>
      </c>
      <c r="E62" s="1">
        <f>IF(B5&gt;=2,ROUND(SUM(D62+(D62*$B$4)),0),0)</f>
        <v>0</v>
      </c>
      <c r="F62" s="1">
        <f>IF(B5&gt;=3,ROUND(SUM(E62+(E62*$B$4)),0),0)</f>
        <v>0</v>
      </c>
      <c r="G62" s="1">
        <f>IF(B5&gt;=4,ROUND(SUM(F62+(F62*$B$4)),0),0)</f>
        <v>0</v>
      </c>
      <c r="H62" s="1">
        <f>IF(B5&gt;=5,ROUND(SUM(G62+(G62*$B$4)),0),0)</f>
        <v>0</v>
      </c>
      <c r="I62" s="2">
        <f>SUM(H62+G62+F62+E62+D62)</f>
        <v>0</v>
      </c>
    </row>
    <row r="63" spans="1:11">
      <c r="A63" s="6" t="s">
        <v>7</v>
      </c>
      <c r="D63" s="34">
        <f>SUM(D60:D62)</f>
        <v>0</v>
      </c>
      <c r="E63" s="34">
        <f>SUM(E60:E62)</f>
        <v>0</v>
      </c>
      <c r="F63" s="34">
        <f>SUM(F60:F62)</f>
        <v>0</v>
      </c>
      <c r="G63" s="34">
        <f>SUM(G60:G62)</f>
        <v>0</v>
      </c>
      <c r="H63" s="34">
        <f>SUM(H60:H62)</f>
        <v>0</v>
      </c>
      <c r="I63" s="34">
        <f>SUM(H63+G63+F63+E63+D63)</f>
        <v>0</v>
      </c>
    </row>
    <row r="65" spans="1:21">
      <c r="A65" s="26" t="s">
        <v>63</v>
      </c>
      <c r="B65" s="17"/>
      <c r="C65" s="10"/>
      <c r="D65" s="1"/>
      <c r="E65" s="1"/>
      <c r="F65" s="1"/>
      <c r="G65" s="1"/>
      <c r="H65" s="1"/>
    </row>
    <row r="66" spans="1:21">
      <c r="A66" s="7" t="s">
        <v>1</v>
      </c>
      <c r="B66" s="16" t="s">
        <v>27</v>
      </c>
      <c r="C66" s="16" t="s">
        <v>26</v>
      </c>
      <c r="D66" s="9" t="s">
        <v>2</v>
      </c>
      <c r="E66" s="9" t="s">
        <v>3</v>
      </c>
      <c r="F66" s="9" t="s">
        <v>4</v>
      </c>
      <c r="G66" s="9" t="s">
        <v>5</v>
      </c>
      <c r="H66" s="9" t="s">
        <v>6</v>
      </c>
      <c r="I66" s="32" t="s">
        <v>38</v>
      </c>
    </row>
    <row r="67" spans="1:21">
      <c r="A67" s="92"/>
      <c r="B67" s="21"/>
      <c r="C67" s="22"/>
      <c r="D67" s="95">
        <f>ROUND(B67*C67,0)</f>
        <v>0</v>
      </c>
      <c r="E67" s="1">
        <f>IF($B$5&gt;=2,ROUND(SUM(D67+(D67*$B$4)),0),0)</f>
        <v>0</v>
      </c>
      <c r="F67" s="1">
        <f>IF($B$5&gt;=3,ROUND(SUM(E67+(E67*$B$4)),0),0)</f>
        <v>0</v>
      </c>
      <c r="G67" s="1">
        <f>IF($B$5&gt;=4,ROUND(SUM(F67+(F67*$B$4)),0),0)</f>
        <v>0</v>
      </c>
      <c r="H67" s="1">
        <f>IF($B$5&gt;=5,ROUND(SUM(G67+(G67*$B$4)),0),0)</f>
        <v>0</v>
      </c>
      <c r="I67" s="2">
        <f>SUM(D67:H67)</f>
        <v>0</v>
      </c>
    </row>
    <row r="68" spans="1:21">
      <c r="A68" s="92"/>
      <c r="B68" s="21"/>
      <c r="C68" s="22"/>
      <c r="D68" s="96">
        <f>ROUND(B68*C68,0)</f>
        <v>0</v>
      </c>
      <c r="E68" s="90">
        <f>IF($B$5&gt;=2,ROUND(SUM(D68+(D68*$B$4)),0),0)</f>
        <v>0</v>
      </c>
      <c r="F68" s="90">
        <f>IF($B$5&gt;=3,ROUND(SUM(E68+(E68*$B$4)),0),0)</f>
        <v>0</v>
      </c>
      <c r="G68" s="90">
        <f>IF($B$5&gt;=4,ROUND(SUM(F68+(F68*$B$4)),0),0)</f>
        <v>0</v>
      </c>
      <c r="H68" s="90">
        <f>IF($B$5&gt;=5,ROUND(SUM(G68+(G68*$B$4)),0),0)</f>
        <v>0</v>
      </c>
      <c r="I68" s="91">
        <f>SUM(D68:H68)</f>
        <v>0</v>
      </c>
    </row>
    <row r="69" spans="1:21">
      <c r="A69" s="6" t="s">
        <v>7</v>
      </c>
      <c r="B69" s="12"/>
      <c r="C69" s="12"/>
      <c r="D69" s="86">
        <f>SUM(D67:D68)</f>
        <v>0</v>
      </c>
      <c r="E69" s="86">
        <f t="shared" ref="E69:H69" si="6">SUM(E67:E68)</f>
        <v>0</v>
      </c>
      <c r="F69" s="86">
        <f t="shared" si="6"/>
        <v>0</v>
      </c>
      <c r="G69" s="86">
        <f t="shared" si="6"/>
        <v>0</v>
      </c>
      <c r="H69" s="86">
        <f t="shared" si="6"/>
        <v>0</v>
      </c>
      <c r="I69" s="3">
        <f>SUM(D69:H69)</f>
        <v>0</v>
      </c>
    </row>
    <row r="71" spans="1:21">
      <c r="A71" s="4" t="s">
        <v>8</v>
      </c>
      <c r="D71" s="3">
        <f t="shared" ref="D71:I71" si="7">SUM(D25+D37+D48+D56+D63+D69)</f>
        <v>0</v>
      </c>
      <c r="E71" s="3">
        <f t="shared" si="7"/>
        <v>0</v>
      </c>
      <c r="F71" s="3">
        <f t="shared" si="7"/>
        <v>0</v>
      </c>
      <c r="G71" s="3">
        <f t="shared" si="7"/>
        <v>0</v>
      </c>
      <c r="H71" s="3">
        <f t="shared" si="7"/>
        <v>0</v>
      </c>
      <c r="I71" s="3">
        <f t="shared" si="7"/>
        <v>0</v>
      </c>
      <c r="K71" s="98" t="s">
        <v>88</v>
      </c>
      <c r="L71" s="98"/>
      <c r="M71" s="98"/>
      <c r="N71" s="98"/>
      <c r="O71" s="98"/>
      <c r="P71" s="98"/>
      <c r="Q71" s="98"/>
      <c r="R71" s="98"/>
      <c r="S71" s="98"/>
      <c r="T71" s="98"/>
    </row>
    <row r="72" spans="1:21" ht="18" customHeight="1">
      <c r="A72" s="4"/>
      <c r="D72" s="3"/>
      <c r="E72" s="3"/>
      <c r="F72" s="3"/>
      <c r="G72" s="3"/>
      <c r="H72" s="3"/>
      <c r="I72" s="3"/>
    </row>
    <row r="73" spans="1:21" ht="31.8">
      <c r="A73" s="5" t="s">
        <v>78</v>
      </c>
      <c r="D73" s="2">
        <f>M77</f>
        <v>0</v>
      </c>
      <c r="E73" s="2">
        <f>IF($B$5&gt;=2,O77,0)</f>
        <v>0</v>
      </c>
      <c r="F73" s="2">
        <f>IF($B$5&gt;=3,Q77,0)</f>
        <v>0</v>
      </c>
      <c r="G73" s="2">
        <f>IF($B$5&gt;=4,S77,0)</f>
        <v>0</v>
      </c>
      <c r="H73" s="2">
        <f>IF($B$5&gt;=5,U77,0)</f>
        <v>0</v>
      </c>
      <c r="I73" s="2">
        <f>SUM(H73+G73+F73+E73+D73)</f>
        <v>0</v>
      </c>
      <c r="K73" s="109" t="s">
        <v>79</v>
      </c>
      <c r="L73" s="112" t="s">
        <v>83</v>
      </c>
      <c r="M73" s="110"/>
      <c r="N73" s="112" t="s">
        <v>84</v>
      </c>
      <c r="O73" s="113"/>
      <c r="P73" s="112" t="s">
        <v>87</v>
      </c>
      <c r="Q73" s="113"/>
      <c r="R73" s="112" t="s">
        <v>86</v>
      </c>
      <c r="S73" s="113"/>
      <c r="T73" s="112" t="s">
        <v>85</v>
      </c>
      <c r="U73" s="110"/>
    </row>
    <row r="74" spans="1:21" ht="13.8">
      <c r="A74" s="5" t="s">
        <v>32</v>
      </c>
      <c r="D74" s="2">
        <f>ROUND((D25+D37+D48)*$B$7,0)</f>
        <v>0</v>
      </c>
      <c r="E74" s="2">
        <f>ROUND((E25+E37+E48)*$C$7,0)</f>
        <v>0</v>
      </c>
      <c r="F74" s="2">
        <f>ROUND((F25+F37+F48)*$D$7,0)</f>
        <v>0</v>
      </c>
      <c r="G74" s="2">
        <f>ROUND((G25+G37+G48)*$E$7,0)</f>
        <v>0</v>
      </c>
      <c r="H74" s="2">
        <f>ROUND((H25+H37+H48)*$F$7,0)</f>
        <v>0</v>
      </c>
      <c r="I74" s="2">
        <f>SUM(H74+G74+F74+E74+D74)</f>
        <v>0</v>
      </c>
      <c r="K74" s="6" t="s">
        <v>80</v>
      </c>
      <c r="L74" s="21">
        <v>0</v>
      </c>
      <c r="M74" s="111">
        <f>(L74/12)*2249</f>
        <v>0</v>
      </c>
      <c r="N74" s="21">
        <f>IF($B$5&gt;=2,L74,0)</f>
        <v>0</v>
      </c>
      <c r="O74" s="111">
        <f>(N74/12)*2249</f>
        <v>0</v>
      </c>
      <c r="P74" s="21">
        <f>IF($B$5&gt;=3,N74,0)</f>
        <v>0</v>
      </c>
      <c r="Q74" s="111">
        <f>(P74/12)*2249</f>
        <v>0</v>
      </c>
      <c r="R74" s="21">
        <f>IF($B$5&gt;=4,P74,0)</f>
        <v>0</v>
      </c>
      <c r="S74" s="111">
        <f>(R74/12)*2249</f>
        <v>0</v>
      </c>
      <c r="T74" s="21">
        <f>IF($B$5&gt;=5,R74,0)</f>
        <v>0</v>
      </c>
      <c r="U74" s="111">
        <f>(T74/12)*2249</f>
        <v>0</v>
      </c>
    </row>
    <row r="75" spans="1:21" ht="13.8">
      <c r="A75" s="5" t="s">
        <v>62</v>
      </c>
      <c r="D75" s="33">
        <f>ROUND(D69*B8,0)</f>
        <v>0</v>
      </c>
      <c r="E75" s="33">
        <f>ROUND(E69*C8,0)</f>
        <v>0</v>
      </c>
      <c r="F75" s="33">
        <f>ROUND(F69*D8,0)</f>
        <v>0</v>
      </c>
      <c r="G75" s="33">
        <f>ROUND(G69*E8,0)</f>
        <v>0</v>
      </c>
      <c r="H75" s="33">
        <f>ROUND(H69*F8,0)</f>
        <v>0</v>
      </c>
      <c r="I75" s="33">
        <f t="shared" ref="I75" si="8">SUM(H75+G75+F75+E75+D75)</f>
        <v>0</v>
      </c>
      <c r="K75" s="6" t="s">
        <v>81</v>
      </c>
      <c r="L75" s="21">
        <v>0</v>
      </c>
      <c r="M75" s="111">
        <f>(L75/9)*1731</f>
        <v>0</v>
      </c>
      <c r="N75" s="21">
        <f t="shared" ref="N75:N76" si="9">IF($B$5&gt;=2,L75,0)</f>
        <v>0</v>
      </c>
      <c r="O75" s="111">
        <f>(N75/9)*1731</f>
        <v>0</v>
      </c>
      <c r="P75" s="21">
        <f t="shared" ref="P75:P76" si="10">IF($B$5&gt;=3,N75,0)</f>
        <v>0</v>
      </c>
      <c r="Q75" s="111">
        <f>(P75/9)*1731</f>
        <v>0</v>
      </c>
      <c r="R75" s="21">
        <f t="shared" ref="R75:R76" si="11">IF($B$5&gt;=4,P75,0)</f>
        <v>0</v>
      </c>
      <c r="S75" s="111">
        <f>(R75/9)*1731</f>
        <v>0</v>
      </c>
      <c r="T75" s="21">
        <f t="shared" ref="T75:T76" si="12">IF($B$5&gt;=5,R75,0)</f>
        <v>0</v>
      </c>
      <c r="U75" s="111">
        <f>(T75/9)*1731</f>
        <v>0</v>
      </c>
    </row>
    <row r="76" spans="1:21" ht="13.8">
      <c r="A76" s="4" t="s">
        <v>9</v>
      </c>
      <c r="D76" s="3">
        <f>SUM(D73:D75)</f>
        <v>0</v>
      </c>
      <c r="E76" s="3">
        <f t="shared" ref="E76:H76" si="13">SUM(E73:E75)</f>
        <v>0</v>
      </c>
      <c r="F76" s="3">
        <f t="shared" si="13"/>
        <v>0</v>
      </c>
      <c r="G76" s="3">
        <f t="shared" si="13"/>
        <v>0</v>
      </c>
      <c r="H76" s="3">
        <f t="shared" si="13"/>
        <v>0</v>
      </c>
      <c r="I76" s="3">
        <f>SUM(H76+G76+F76+E76+D76)</f>
        <v>0</v>
      </c>
      <c r="K76" s="6" t="s">
        <v>82</v>
      </c>
      <c r="L76" s="21">
        <v>0</v>
      </c>
      <c r="M76" s="111">
        <f>(L76/3)*518</f>
        <v>0</v>
      </c>
      <c r="N76" s="21">
        <f t="shared" si="9"/>
        <v>0</v>
      </c>
      <c r="O76" s="111">
        <f>(N76/3)*518</f>
        <v>0</v>
      </c>
      <c r="P76" s="21">
        <f t="shared" si="10"/>
        <v>0</v>
      </c>
      <c r="Q76" s="111">
        <f>(P76/3)*518</f>
        <v>0</v>
      </c>
      <c r="R76" s="21">
        <f t="shared" si="11"/>
        <v>0</v>
      </c>
      <c r="S76" s="111">
        <f>(R76/3)*518</f>
        <v>0</v>
      </c>
      <c r="T76" s="21">
        <f t="shared" si="12"/>
        <v>0</v>
      </c>
      <c r="U76" s="111">
        <f>(T76/3)*518</f>
        <v>0</v>
      </c>
    </row>
    <row r="77" spans="1:21" ht="13.8">
      <c r="A77" s="4"/>
      <c r="E77" s="39"/>
      <c r="F77" s="39"/>
      <c r="G77" s="39"/>
      <c r="H77" s="39"/>
      <c r="I77" s="2"/>
      <c r="K77" s="110"/>
      <c r="L77" s="110"/>
      <c r="M77" s="111">
        <f>SUM(M74:M76)</f>
        <v>0</v>
      </c>
      <c r="N77" s="110"/>
      <c r="O77" s="111">
        <f>SUM(O74:O76)</f>
        <v>0</v>
      </c>
      <c r="P77" s="110"/>
      <c r="Q77" s="111">
        <f>SUM(Q74:Q76)</f>
        <v>0</v>
      </c>
      <c r="R77" s="110"/>
      <c r="S77" s="111">
        <f>SUM(S74:S76)</f>
        <v>0</v>
      </c>
      <c r="T77" s="110"/>
      <c r="U77" s="111">
        <f>SUM(U74:U76)</f>
        <v>0</v>
      </c>
    </row>
    <row r="78" spans="1:21">
      <c r="A78" s="6" t="s">
        <v>25</v>
      </c>
      <c r="D78" s="3">
        <f>ROUND(D71+D76,0)</f>
        <v>0</v>
      </c>
      <c r="E78" s="3">
        <f t="shared" ref="E78:H78" si="14">ROUND(E71+E76,0)</f>
        <v>0</v>
      </c>
      <c r="F78" s="3">
        <f t="shared" si="14"/>
        <v>0</v>
      </c>
      <c r="G78" s="3">
        <f t="shared" si="14"/>
        <v>0</v>
      </c>
      <c r="H78" s="3">
        <f t="shared" si="14"/>
        <v>0</v>
      </c>
      <c r="I78" s="3">
        <f t="shared" ref="I78" si="15">SUM(H78+G78+F78+E78+D78)</f>
        <v>0</v>
      </c>
    </row>
    <row r="80" spans="1:21">
      <c r="A80" s="6" t="s">
        <v>11</v>
      </c>
    </row>
    <row r="81" spans="1:9">
      <c r="A81" s="12" t="s">
        <v>28</v>
      </c>
    </row>
    <row r="82" spans="1:9">
      <c r="A82" s="92"/>
      <c r="D82" s="23"/>
      <c r="E82" s="1">
        <f>IF(B5&gt;=2,ROUND(SUM(D82+(D82*$B$3)),0),0)</f>
        <v>0</v>
      </c>
      <c r="F82" s="1">
        <f>IF(B5&gt;=3,ROUND(SUM(E82+(E82*$B$3)),0),0)</f>
        <v>0</v>
      </c>
      <c r="G82" s="1">
        <f>IF(B5&gt;=4,ROUND(SUM(F82+(F82*$B$3)),0),0)</f>
        <v>0</v>
      </c>
      <c r="H82" s="1">
        <f>IF(B5&gt;=5,ROUND(SUM(G82+(G82*$B$3)),0),0)</f>
        <v>0</v>
      </c>
      <c r="I82" s="2">
        <f>SUM(H82+G82+F82+E82+D82)</f>
        <v>0</v>
      </c>
    </row>
    <row r="83" spans="1:9">
      <c r="A83" s="92"/>
      <c r="D83" s="23"/>
      <c r="E83" s="1">
        <f>IF(B5&gt;=2,ROUND(SUM(D83+(D83*$B$3)),0),0)</f>
        <v>0</v>
      </c>
      <c r="F83" s="1">
        <f>IF(B5&gt;=3,ROUND(SUM(E83+(E83*$B$3)),0),0)</f>
        <v>0</v>
      </c>
      <c r="G83" s="1">
        <f>IF(B5&gt;=4,ROUND(SUM(F83+(F83*$B$3)),0),0)</f>
        <v>0</v>
      </c>
      <c r="H83" s="1">
        <f>IF(B5&gt;=5,ROUND(SUM(G83+(G83*$B$3)),0),0)</f>
        <v>0</v>
      </c>
      <c r="I83" s="2">
        <f>SUM(H83+G83+F83+E83+D83)</f>
        <v>0</v>
      </c>
    </row>
    <row r="84" spans="1:9">
      <c r="A84" s="92"/>
      <c r="D84" s="24"/>
      <c r="E84" s="1">
        <f>IF(B5&gt;=2,ROUND(SUM(D84+(D84*$B$3)),0),0)</f>
        <v>0</v>
      </c>
      <c r="F84" s="1">
        <f>IF(B5&gt;=3,ROUND(SUM(E84+(E84*$B$3)),0),0)</f>
        <v>0</v>
      </c>
      <c r="G84" s="1">
        <f>IF(B5&gt;=4,ROUND(SUM(F84+(F84*$B$3)),0),0)</f>
        <v>0</v>
      </c>
      <c r="H84" s="1">
        <f>IF(B5&gt;=5,ROUND(SUM(G84+(G84*$B$3)),0),0)</f>
        <v>0</v>
      </c>
      <c r="I84" s="33">
        <f>SUM(H84+G84+F84+E84+D84)</f>
        <v>0</v>
      </c>
    </row>
    <row r="85" spans="1:9">
      <c r="A85" s="6" t="s">
        <v>7</v>
      </c>
      <c r="D85" s="3">
        <f>SUM(D82:D84)</f>
        <v>0</v>
      </c>
      <c r="E85" s="34">
        <f>SUM(E82:E84)</f>
        <v>0</v>
      </c>
      <c r="F85" s="34">
        <f>SUM(F82:F84)</f>
        <v>0</v>
      </c>
      <c r="G85" s="34">
        <f>SUM(G82:G84)</f>
        <v>0</v>
      </c>
      <c r="H85" s="34">
        <f>SUM(H82:H84)</f>
        <v>0</v>
      </c>
      <c r="I85" s="3">
        <f>SUM(H85+G85+F85+E85+D85)</f>
        <v>0</v>
      </c>
    </row>
    <row r="86" spans="1:9" ht="12.75" customHeight="1">
      <c r="D86" s="2"/>
    </row>
    <row r="87" spans="1:9">
      <c r="A87" s="26" t="s">
        <v>70</v>
      </c>
      <c r="D87" s="2"/>
    </row>
    <row r="88" spans="1:9">
      <c r="A88" s="12" t="s">
        <v>12</v>
      </c>
      <c r="D88" s="2"/>
    </row>
    <row r="89" spans="1:9">
      <c r="A89" s="92"/>
      <c r="D89" s="23"/>
      <c r="E89" s="23"/>
      <c r="F89" s="23"/>
      <c r="G89" s="23"/>
      <c r="H89" s="51"/>
      <c r="I89" s="2">
        <f>SUM(H89+G89+F89+E89+D89)</f>
        <v>0</v>
      </c>
    </row>
    <row r="90" spans="1:9">
      <c r="A90" s="92"/>
      <c r="D90" s="23"/>
      <c r="E90" s="23"/>
      <c r="F90" s="23"/>
      <c r="G90" s="23"/>
      <c r="H90" s="51"/>
      <c r="I90" s="2">
        <f>SUM(H90+G90+F90+E90+D90)</f>
        <v>0</v>
      </c>
    </row>
    <row r="91" spans="1:9">
      <c r="A91" s="92"/>
      <c r="D91" s="23"/>
      <c r="E91" s="23"/>
      <c r="F91" s="23"/>
      <c r="G91" s="23"/>
      <c r="H91" s="51"/>
      <c r="I91" s="2">
        <f>SUM(H91+G91+F91+E91+D91)</f>
        <v>0</v>
      </c>
    </row>
    <row r="92" spans="1:9">
      <c r="A92" s="92"/>
      <c r="D92" s="24"/>
      <c r="E92" s="23"/>
      <c r="F92" s="23"/>
      <c r="G92" s="23"/>
      <c r="H92" s="51"/>
      <c r="I92" s="33">
        <f>SUM(H92+G92+F92+E92+D92)</f>
        <v>0</v>
      </c>
    </row>
    <row r="93" spans="1:9">
      <c r="A93" s="6" t="s">
        <v>7</v>
      </c>
      <c r="D93" s="3">
        <f>SUM(D89:D92)</f>
        <v>0</v>
      </c>
      <c r="E93" s="40">
        <f>SUM(E89:E92)</f>
        <v>0</v>
      </c>
      <c r="F93" s="40">
        <f>SUM(F89:F92)</f>
        <v>0</v>
      </c>
      <c r="G93" s="40">
        <f>SUM(G89:G92)</f>
        <v>0</v>
      </c>
      <c r="H93" s="40">
        <f>SUM(H89:H92)</f>
        <v>0</v>
      </c>
      <c r="I93" s="3">
        <f>SUM(H93+G93+F93+E93+D93)</f>
        <v>0</v>
      </c>
    </row>
    <row r="94" spans="1:9">
      <c r="D94" s="2"/>
    </row>
    <row r="95" spans="1:9">
      <c r="A95" s="6" t="s">
        <v>13</v>
      </c>
      <c r="D95" s="2"/>
    </row>
    <row r="96" spans="1:9">
      <c r="A96" s="92"/>
      <c r="D96" s="23"/>
      <c r="E96" s="1">
        <f>IF(B5&gt;=2,ROUND(SUM(D96+(D96*$B$3)),0),0)</f>
        <v>0</v>
      </c>
      <c r="F96" s="1">
        <f>IF(B5&gt;=3,ROUND(SUM(E96+(E96*$B$3)),0),0)</f>
        <v>0</v>
      </c>
      <c r="G96" s="1">
        <f>IF(B5&gt;=4,ROUND(SUM(F96+(F96*$B$3)),0),0)</f>
        <v>0</v>
      </c>
      <c r="H96" s="1">
        <f>IF(B5&gt;=5,ROUND(SUM(G96+(G96*$B$3)),0),0)</f>
        <v>0</v>
      </c>
      <c r="I96" s="2">
        <f t="shared" ref="I96:I97" si="16">SUM(H96+G96+F96+E96+D96)</f>
        <v>0</v>
      </c>
    </row>
    <row r="97" spans="1:9">
      <c r="A97" s="6" t="s">
        <v>89</v>
      </c>
      <c r="D97" s="34">
        <f>SUM(D96:D96)</f>
        <v>0</v>
      </c>
      <c r="E97" s="34">
        <f>SUM(E96:E96)</f>
        <v>0</v>
      </c>
      <c r="F97" s="34">
        <f>SUM(F96:F96)</f>
        <v>0</v>
      </c>
      <c r="G97" s="34">
        <f>SUM(G96:G96)</f>
        <v>0</v>
      </c>
      <c r="H97" s="34">
        <f>SUM(H96:H96)</f>
        <v>0</v>
      </c>
      <c r="I97" s="34">
        <f t="shared" si="16"/>
        <v>0</v>
      </c>
    </row>
    <row r="98" spans="1:9">
      <c r="D98" s="2"/>
    </row>
    <row r="99" spans="1:9">
      <c r="A99" s="6" t="s">
        <v>14</v>
      </c>
      <c r="D99" s="2"/>
    </row>
    <row r="100" spans="1:9">
      <c r="A100" s="92"/>
      <c r="D100" s="23"/>
      <c r="E100" s="23"/>
      <c r="F100" s="23"/>
      <c r="G100" s="23"/>
      <c r="H100" s="23"/>
      <c r="I100" s="2">
        <f>SUM(H100+G100+F100+E100+D100)</f>
        <v>0</v>
      </c>
    </row>
    <row r="101" spans="1:9">
      <c r="A101" s="6" t="s">
        <v>7</v>
      </c>
      <c r="D101" s="34">
        <f>SUM(D100:D100)</f>
        <v>0</v>
      </c>
      <c r="E101" s="34">
        <f>SUM(E100:E100)</f>
        <v>0</v>
      </c>
      <c r="F101" s="34">
        <f>SUM(F100:F100)</f>
        <v>0</v>
      </c>
      <c r="G101" s="34">
        <f>SUM(G100:G100)</f>
        <v>0</v>
      </c>
      <c r="H101" s="34">
        <f>SUM(H100:H100)</f>
        <v>0</v>
      </c>
      <c r="I101" s="34">
        <f>SUM(H101+G101+F101+E101+D101)</f>
        <v>0</v>
      </c>
    </row>
    <row r="102" spans="1:9">
      <c r="D102" s="2"/>
    </row>
    <row r="103" spans="1:9">
      <c r="A103" s="6" t="s">
        <v>15</v>
      </c>
      <c r="D103" s="2"/>
    </row>
    <row r="104" spans="1:9">
      <c r="A104" s="92"/>
      <c r="D104" s="23"/>
      <c r="E104" s="1">
        <f>IF(B5&gt;=2,ROUND(SUM(D104+(D104*$B$3)),0),0)</f>
        <v>0</v>
      </c>
      <c r="F104" s="1">
        <f>IF(B5&gt;=3,ROUND(SUM(E104+(E104*$B$3)),0),0)</f>
        <v>0</v>
      </c>
      <c r="G104" s="1">
        <f>IF(B5&gt;=4,ROUND(SUM(F104+(F104*$B$3)),0),0)</f>
        <v>0</v>
      </c>
      <c r="H104" s="1">
        <f>IF(B5&gt;=5,ROUND(SUM(G104+(G104*$B$3)),0),0)</f>
        <v>0</v>
      </c>
      <c r="I104" s="2">
        <f>SUM(H104+G104+F104+E104+D104)</f>
        <v>0</v>
      </c>
    </row>
    <row r="105" spans="1:9">
      <c r="A105" s="92"/>
      <c r="D105" s="23"/>
      <c r="E105" s="1">
        <f>IF(B5&gt;=2,ROUND(SUM(D105+(D105*$B$3)),0),0)</f>
        <v>0</v>
      </c>
      <c r="F105" s="1">
        <f>IF(B5&gt;=3,ROUND(SUM(E105+(E105*$B$3)),0),0)</f>
        <v>0</v>
      </c>
      <c r="G105" s="1">
        <f>IF(B5&gt;=4,ROUND(SUM(F105+(F105*$B$3)),0),0)</f>
        <v>0</v>
      </c>
      <c r="H105" s="1">
        <f>IF(B5&gt;=5,ROUND(SUM(G105+(G105*$B$3)),0),0)</f>
        <v>0</v>
      </c>
      <c r="I105" s="2">
        <f>SUM(H105+G105+F105+E105+D105)</f>
        <v>0</v>
      </c>
    </row>
    <row r="106" spans="1:9">
      <c r="A106" s="6" t="s">
        <v>7</v>
      </c>
      <c r="D106" s="3">
        <f>SUM(D104:D105)</f>
        <v>0</v>
      </c>
      <c r="E106" s="34">
        <f>SUM(E104:E105)</f>
        <v>0</v>
      </c>
      <c r="F106" s="34">
        <f>SUM(F104:F105)</f>
        <v>0</v>
      </c>
      <c r="G106" s="34">
        <f>SUM(G104:G105)</f>
        <v>0</v>
      </c>
      <c r="H106" s="34">
        <f>SUM(H104:H105)</f>
        <v>0</v>
      </c>
      <c r="I106" s="3">
        <f>SUM(H106+G106+F106+E106+D106)</f>
        <v>0</v>
      </c>
    </row>
    <row r="107" spans="1:9">
      <c r="A107" s="6"/>
      <c r="D107" s="3"/>
      <c r="E107" s="3"/>
      <c r="F107" s="3"/>
      <c r="G107" s="3"/>
      <c r="H107" s="3"/>
      <c r="I107" s="3"/>
    </row>
    <row r="108" spans="1:9">
      <c r="A108" s="6" t="s">
        <v>65</v>
      </c>
      <c r="D108" s="2"/>
    </row>
    <row r="109" spans="1:9">
      <c r="A109" s="12" t="s">
        <v>12</v>
      </c>
      <c r="D109" s="2"/>
    </row>
    <row r="110" spans="1:9">
      <c r="A110" s="5" t="s">
        <v>64</v>
      </c>
      <c r="D110" s="87">
        <f>ROUND((D56*B9),0)</f>
        <v>0</v>
      </c>
      <c r="E110" s="87">
        <f>ROUND((E56*C9),0)</f>
        <v>0</v>
      </c>
      <c r="F110" s="87">
        <f>ROUND((F56*D9),0)</f>
        <v>0</v>
      </c>
      <c r="G110" s="87">
        <f>ROUND((G56*E9),0)</f>
        <v>0</v>
      </c>
      <c r="H110" s="87">
        <f>ROUND((H56*F9),0)</f>
        <v>0</v>
      </c>
      <c r="I110" s="2">
        <f t="shared" ref="I110:I117" si="17">SUM(H110+G110+F110+E110+D110)</f>
        <v>0</v>
      </c>
    </row>
    <row r="111" spans="1:9">
      <c r="A111" s="87" t="s">
        <v>69</v>
      </c>
      <c r="D111" s="23"/>
      <c r="E111" s="1">
        <f>IF(B5&gt;=2,ROUND(SUM(D111+(D111*$B$3)),0),0)</f>
        <v>0</v>
      </c>
      <c r="F111" s="1">
        <f>IF(B5&gt;=3,ROUND(SUM(E111+(E111*$B$3)),0),0)</f>
        <v>0</v>
      </c>
      <c r="G111" s="1">
        <f>IF(B5&gt;=4,ROUND(SUM(F111+(F111*$B$3)),0),0)</f>
        <v>0</v>
      </c>
      <c r="H111" s="1">
        <f>IF(B5&gt;=5,ROUND(SUM(G111+(G111*$B$3)),0),0)</f>
        <v>0</v>
      </c>
      <c r="I111" s="2">
        <f t="shared" si="17"/>
        <v>0</v>
      </c>
    </row>
    <row r="112" spans="1:9">
      <c r="A112" s="23" t="s">
        <v>74</v>
      </c>
      <c r="D112" s="23"/>
      <c r="E112" s="1">
        <f>IF(B5&gt;=2,ROUND(SUM(D112+(D112*$B$3)),0),0)</f>
        <v>0</v>
      </c>
      <c r="F112" s="1">
        <f>IF(B5&gt;=3,ROUND(SUM(E112+(E112*$B$3)),0),0)</f>
        <v>0</v>
      </c>
      <c r="G112" s="1">
        <f>IF(B5&gt;=4,ROUND(SUM(F112+(F112*$B$3)),0),0)</f>
        <v>0</v>
      </c>
      <c r="H112" s="1">
        <f>IF(B5&gt;=5,ROUND(SUM(G112+(G112*$B$3)),0),0)</f>
        <v>0</v>
      </c>
      <c r="I112" s="2">
        <f t="shared" si="17"/>
        <v>0</v>
      </c>
    </row>
    <row r="113" spans="1:9">
      <c r="A113" s="114"/>
      <c r="D113" s="23"/>
      <c r="E113" s="1">
        <f>IF(B5&gt;=2,ROUND(SUM(D113+(D113*$B$3)),0),0)</f>
        <v>0</v>
      </c>
      <c r="F113" s="1">
        <f>IF(B5&gt;=3,ROUND(SUM(E113+(E113*$B$3)),0),0)</f>
        <v>0</v>
      </c>
      <c r="G113" s="1">
        <f>IF(B5&gt;=4,ROUND(SUM(F113+(F113*$B$3)),0),0)</f>
        <v>0</v>
      </c>
      <c r="H113" s="1">
        <f>IF(B5&gt;=5,ROUND(SUM(G113+(G113*$B$3)),0),0)</f>
        <v>0</v>
      </c>
      <c r="I113" s="2">
        <f t="shared" si="17"/>
        <v>0</v>
      </c>
    </row>
    <row r="114" spans="1:9">
      <c r="A114" s="23"/>
      <c r="D114" s="23"/>
      <c r="E114" s="1">
        <f>IF(B5&gt;=2,ROUND(SUM(D114+(D114*$B$3)),0),0)</f>
        <v>0</v>
      </c>
      <c r="F114" s="1">
        <f>IF(B5&gt;=3,ROUND(SUM(E114+(E114*$B$3)),0),0)</f>
        <v>0</v>
      </c>
      <c r="G114" s="1">
        <f>IF(B5&gt;=4,ROUND(SUM(F114+(F114*$B$3)),0),0)</f>
        <v>0</v>
      </c>
      <c r="H114" s="1">
        <f>IF(B5&gt;=5,ROUND(SUM(G114+(G114*$B$3)),0),0)</f>
        <v>0</v>
      </c>
      <c r="I114" s="2">
        <f t="shared" si="17"/>
        <v>0</v>
      </c>
    </row>
    <row r="115" spans="1:9">
      <c r="A115" s="23"/>
      <c r="D115" s="23"/>
      <c r="E115" s="1">
        <f>IF(B5&gt;=2,ROUND(SUM(D115+(D115*$B$3)),0),0)</f>
        <v>0</v>
      </c>
      <c r="F115" s="1">
        <f>IF(B5&gt;=3,ROUND(SUM(E115+(E115*$B$3)),0),0)</f>
        <v>0</v>
      </c>
      <c r="G115" s="1">
        <f>IF(B5&gt;=4,ROUND(SUM(F115+(F115*$B$3)),0),0)</f>
        <v>0</v>
      </c>
      <c r="H115" s="1">
        <f>IF(B5&gt;=5,ROUND(SUM(G115+(G115*$B$3)),0),0)</f>
        <v>0</v>
      </c>
      <c r="I115" s="2">
        <f t="shared" si="17"/>
        <v>0</v>
      </c>
    </row>
    <row r="116" spans="1:9">
      <c r="A116" s="23"/>
      <c r="D116" s="24"/>
      <c r="E116" s="1">
        <f>IF(B5&gt;=2,ROUND(SUM(D116+(D116*$B$3)),0),0)</f>
        <v>0</v>
      </c>
      <c r="F116" s="1">
        <f>IF(B5&gt;=3,ROUND(SUM(E116+(E116*$B$3)),0),0)</f>
        <v>0</v>
      </c>
      <c r="G116" s="1">
        <f>IF(B5&gt;=4,ROUND(SUM(F116+(F116*$B$3)),0),0)</f>
        <v>0</v>
      </c>
      <c r="H116" s="1">
        <f>IF(B5&gt;=5,ROUND(SUM(G116+(G116*$B$3)),0),0)</f>
        <v>0</v>
      </c>
      <c r="I116" s="2">
        <f t="shared" si="17"/>
        <v>0</v>
      </c>
    </row>
    <row r="117" spans="1:9">
      <c r="A117" s="6" t="s">
        <v>7</v>
      </c>
      <c r="D117" s="3">
        <f>SUM(D110:D116)</f>
        <v>0</v>
      </c>
      <c r="E117" s="34">
        <f>SUM(E110:E116)</f>
        <v>0</v>
      </c>
      <c r="F117" s="34">
        <f>SUM(F110:F116)</f>
        <v>0</v>
      </c>
      <c r="G117" s="34">
        <f>SUM(G110:G116)</f>
        <v>0</v>
      </c>
      <c r="H117" s="34">
        <f>SUM(H110:H116)</f>
        <v>0</v>
      </c>
      <c r="I117" s="34">
        <f t="shared" si="17"/>
        <v>0</v>
      </c>
    </row>
    <row r="119" spans="1:9">
      <c r="A119" s="4" t="s">
        <v>29</v>
      </c>
      <c r="D119" s="3">
        <f>SUM(D78+D85+D93+D97+D101+D106+D117)</f>
        <v>0</v>
      </c>
      <c r="E119" s="3">
        <f>SUM(E78+E85+E93+E97+E101+E106+E117)</f>
        <v>0</v>
      </c>
      <c r="F119" s="3">
        <f>SUM(F78+F85+F93+F97+F101+F106+F117)</f>
        <v>0</v>
      </c>
      <c r="G119" s="3">
        <f>SUM(G78+G85+G93+G97+G101+G106+G117)</f>
        <v>0</v>
      </c>
      <c r="H119" s="3">
        <f>SUM(H78+H85+H93+H97+H101+H106+H117)</f>
        <v>0</v>
      </c>
      <c r="I119" s="3">
        <f>SUM(H119+G119+F119+E119+D119)</f>
        <v>0</v>
      </c>
    </row>
    <row r="120" spans="1:9">
      <c r="D120" s="3"/>
      <c r="E120" s="14"/>
      <c r="F120" s="14"/>
      <c r="G120" s="14"/>
      <c r="H120" s="14"/>
      <c r="I120" s="2"/>
    </row>
    <row r="121" spans="1:9">
      <c r="A121" s="6" t="s">
        <v>16</v>
      </c>
    </row>
    <row r="122" spans="1:9">
      <c r="A122" s="13" t="s">
        <v>19</v>
      </c>
      <c r="C122" s="8" t="s">
        <v>17</v>
      </c>
      <c r="D122" s="56"/>
      <c r="E122" s="56"/>
      <c r="F122" s="56"/>
      <c r="G122" s="56"/>
      <c r="H122" s="56"/>
      <c r="I122" s="33">
        <f>SUM(H122+G122+F122+E122+D122)</f>
        <v>0</v>
      </c>
    </row>
    <row r="123" spans="1:9">
      <c r="C123" s="8" t="s">
        <v>18</v>
      </c>
      <c r="D123" s="57"/>
      <c r="E123" s="57"/>
      <c r="F123" s="57"/>
      <c r="G123" s="57"/>
      <c r="H123" s="57"/>
      <c r="I123" s="2">
        <f>SUM(H123+G123+F123+E123+D123)</f>
        <v>0</v>
      </c>
    </row>
    <row r="124" spans="1:9">
      <c r="D124" s="102">
        <f>IF(D122+D123&gt;=25000,"25,000",D122+D123)</f>
        <v>0</v>
      </c>
      <c r="E124" s="103">
        <f>IF(E122+E123+D124&gt;=25000, 25000-D124, E122+E123)</f>
        <v>0</v>
      </c>
      <c r="F124" s="103">
        <f>IF(F122+F123+E124+D124&gt;=25000, 25000-(E124+D124), F122+F123)</f>
        <v>0</v>
      </c>
      <c r="G124" s="103">
        <f>IF(G122+G123+F124+E124+D124&gt;=25000, 25000-(F124+E124+D124), G122+G123)</f>
        <v>0</v>
      </c>
      <c r="H124" s="103">
        <f>IF(H122+H123+G124+F124+E124+D124&gt;=25000, 25000-(G124+F124+E124+D124), H122+H123)</f>
        <v>0</v>
      </c>
    </row>
    <row r="125" spans="1:9">
      <c r="A125" s="13" t="s">
        <v>20</v>
      </c>
      <c r="C125" s="8" t="s">
        <v>17</v>
      </c>
      <c r="D125" s="56"/>
      <c r="E125" s="56"/>
      <c r="F125" s="56"/>
      <c r="G125" s="56"/>
      <c r="H125" s="56"/>
      <c r="I125" s="33">
        <f>SUM(H125+G125+F125+E125+D125)</f>
        <v>0</v>
      </c>
    </row>
    <row r="126" spans="1:9">
      <c r="C126" s="8" t="s">
        <v>18</v>
      </c>
      <c r="D126" s="57"/>
      <c r="E126" s="57"/>
      <c r="F126" s="57"/>
      <c r="G126" s="57"/>
      <c r="H126" s="57"/>
      <c r="I126" s="2">
        <f>SUM(H126+G126+F126+E126+D126)</f>
        <v>0</v>
      </c>
    </row>
    <row r="127" spans="1:9">
      <c r="D127" s="102">
        <f>IF(D125+D126&gt;=25000,"25,000",D125+D126)</f>
        <v>0</v>
      </c>
      <c r="E127" s="103">
        <f>IF(E125+E126+D127&gt;=25000, 25000-D127, E125+E126)</f>
        <v>0</v>
      </c>
      <c r="F127" s="103">
        <f>IF(F125+F126+E127+D127&gt;=25000, 25000-(E127+D127), F125+F126)</f>
        <v>0</v>
      </c>
      <c r="G127" s="103">
        <f>IF(G125+G126+F127+E127+D127&gt;=25000, 25000-(F127+E127+D127), G125+G126)</f>
        <v>0</v>
      </c>
      <c r="H127" s="103">
        <f>IF(H125+H126+G127+F127+E127+D127&gt;=25000, 25000-(G127+F127+E127+D127), H125+H126)</f>
        <v>0</v>
      </c>
    </row>
    <row r="128" spans="1:9">
      <c r="A128" s="13" t="s">
        <v>33</v>
      </c>
      <c r="C128" s="8" t="s">
        <v>17</v>
      </c>
      <c r="D128" s="56"/>
      <c r="E128" s="56"/>
      <c r="F128" s="56"/>
      <c r="G128" s="56"/>
      <c r="H128" s="56"/>
      <c r="I128" s="33">
        <f>SUM(H128+G128+F128+E128+D128)</f>
        <v>0</v>
      </c>
    </row>
    <row r="129" spans="1:13">
      <c r="C129" s="8" t="s">
        <v>18</v>
      </c>
      <c r="D129" s="57"/>
      <c r="E129" s="57"/>
      <c r="F129" s="57"/>
      <c r="G129" s="57"/>
      <c r="H129" s="57"/>
      <c r="I129" s="2">
        <f>SUM(H129+G129+F129+E129+D129)</f>
        <v>0</v>
      </c>
    </row>
    <row r="130" spans="1:13">
      <c r="D130" s="102">
        <f>IF(D128+D129&gt;=25000,"25,000",D128+D129)</f>
        <v>0</v>
      </c>
      <c r="E130" s="103">
        <f>IF(E128+E129+D130&gt;=25000, 25000-D130, E128+E129)</f>
        <v>0</v>
      </c>
      <c r="F130" s="103">
        <f>IF(F128+F129+E130+D130&gt;=25000, 25000-(E130+D130), F128+F129)</f>
        <v>0</v>
      </c>
      <c r="G130" s="103">
        <f>IF(G128+G129+F130+E130+D130&gt;=25000, 25000-(F130+E130+D130), G128+G129)</f>
        <v>0</v>
      </c>
      <c r="H130" s="103">
        <f>IF(H128+H129+G130+F130+E130+D130&gt;=25000, 25000-(G130+F130+E130+D130), H128+H129)</f>
        <v>0</v>
      </c>
    </row>
    <row r="131" spans="1:13">
      <c r="A131" s="13" t="s">
        <v>21</v>
      </c>
      <c r="C131" s="8" t="s">
        <v>17</v>
      </c>
      <c r="D131" s="56"/>
      <c r="E131" s="56"/>
      <c r="F131" s="56"/>
      <c r="G131" s="56"/>
      <c r="H131" s="56"/>
      <c r="I131" s="33">
        <f>SUM(H131+G131+F131+E131+D131)</f>
        <v>0</v>
      </c>
    </row>
    <row r="132" spans="1:13">
      <c r="C132" s="8" t="s">
        <v>18</v>
      </c>
      <c r="D132" s="57"/>
      <c r="E132" s="57"/>
      <c r="F132" s="57"/>
      <c r="G132" s="57"/>
      <c r="H132" s="57"/>
      <c r="I132" s="2">
        <f>SUM(H132+G132+F132+E132+D132)</f>
        <v>0</v>
      </c>
    </row>
    <row r="133" spans="1:13">
      <c r="D133" s="102">
        <f>IF(D131+D132&gt;=25000,"25,000",D131+D132)</f>
        <v>0</v>
      </c>
      <c r="E133" s="103">
        <f>IF(E131+E132+D133&gt;=25000, 25000-D133, E131+E132)</f>
        <v>0</v>
      </c>
      <c r="F133" s="103">
        <f>IF(F131+F132+E133+D133&gt;=25000, 25000-(E133+D133), F131+F132)</f>
        <v>0</v>
      </c>
      <c r="G133" s="103">
        <f>IF(G131+G132+F133+E133+D133&gt;=25000, 25000-(F133+E133+D133), G131+G132)</f>
        <v>0</v>
      </c>
      <c r="H133" s="103">
        <f>IF(H131+H132+G133+F133+E133+D133&gt;=25000, 25000-(G133+F133+E133+D133), H131+H132)</f>
        <v>0</v>
      </c>
    </row>
    <row r="134" spans="1:13">
      <c r="A134" s="4" t="s">
        <v>22</v>
      </c>
      <c r="B134" s="4"/>
      <c r="C134" s="4"/>
      <c r="D134" s="58">
        <f>SUM(D122+D125+D128+D131)</f>
        <v>0</v>
      </c>
      <c r="E134" s="58">
        <f t="shared" ref="E134:H135" si="18">SUM(E122+E125+E128+E131)</f>
        <v>0</v>
      </c>
      <c r="F134" s="58">
        <f t="shared" si="18"/>
        <v>0</v>
      </c>
      <c r="G134" s="58">
        <f t="shared" si="18"/>
        <v>0</v>
      </c>
      <c r="H134" s="58">
        <f t="shared" si="18"/>
        <v>0</v>
      </c>
      <c r="I134" s="3">
        <f>SUM(H134+G134+F134+E134+D134)</f>
        <v>0</v>
      </c>
    </row>
    <row r="135" spans="1:13">
      <c r="A135" s="4" t="s">
        <v>23</v>
      </c>
      <c r="B135" s="4"/>
      <c r="C135" s="4"/>
      <c r="D135" s="58">
        <f>SUM(D123+D126+D129+D132)</f>
        <v>0</v>
      </c>
      <c r="E135" s="58">
        <f t="shared" si="18"/>
        <v>0</v>
      </c>
      <c r="F135" s="58">
        <f t="shared" si="18"/>
        <v>0</v>
      </c>
      <c r="G135" s="58">
        <f t="shared" si="18"/>
        <v>0</v>
      </c>
      <c r="H135" s="58">
        <f t="shared" si="18"/>
        <v>0</v>
      </c>
      <c r="I135" s="3">
        <f>SUM(H135+G135+F135+E135+D135)</f>
        <v>0</v>
      </c>
    </row>
    <row r="137" spans="1:13" ht="15" customHeight="1">
      <c r="A137" s="26" t="s">
        <v>42</v>
      </c>
      <c r="D137" s="3">
        <f>SUM(D119+D134+D135)</f>
        <v>0</v>
      </c>
      <c r="E137" s="3">
        <f>SUM(E119+E134+E135)</f>
        <v>0</v>
      </c>
      <c r="F137" s="3">
        <f>SUM(F119+F134+F135)</f>
        <v>0</v>
      </c>
      <c r="G137" s="3">
        <f>SUM(G119+G134+G135)</f>
        <v>0</v>
      </c>
      <c r="H137" s="3">
        <f>SUM(H119+H134+H135)</f>
        <v>0</v>
      </c>
      <c r="I137" s="3">
        <f>SUM(H137+G137+F137+E137+D137)</f>
        <v>0</v>
      </c>
    </row>
    <row r="138" spans="1:13" s="15" customFormat="1" ht="15" customHeight="1">
      <c r="A138" s="26" t="s">
        <v>41</v>
      </c>
      <c r="B138" s="25"/>
      <c r="C138" s="25"/>
      <c r="D138" s="3">
        <f>SUM(D119+D134)</f>
        <v>0</v>
      </c>
      <c r="E138" s="3">
        <f>SUM(E119+E134)</f>
        <v>0</v>
      </c>
      <c r="F138" s="3">
        <f>SUM(F119+F134)</f>
        <v>0</v>
      </c>
      <c r="G138" s="3">
        <f>SUM(G119+G134)</f>
        <v>0</v>
      </c>
      <c r="H138" s="3">
        <f>SUM(H119+H134)</f>
        <v>0</v>
      </c>
      <c r="I138" s="77">
        <f>SUM(H138+G138+F138+E138+D138)</f>
        <v>0</v>
      </c>
      <c r="K138" s="115"/>
      <c r="L138" s="115"/>
      <c r="M138" s="116"/>
    </row>
    <row r="139" spans="1:13" s="15" customFormat="1" ht="15" customHeight="1">
      <c r="A139" s="88" t="s">
        <v>77</v>
      </c>
      <c r="B139" s="69"/>
      <c r="C139" s="70"/>
      <c r="D139" s="71"/>
      <c r="E139" s="72"/>
      <c r="F139" s="72"/>
      <c r="G139" s="72"/>
      <c r="H139" s="72"/>
      <c r="I139" s="72"/>
      <c r="J139" s="89"/>
      <c r="K139" s="89"/>
    </row>
    <row r="140" spans="1:13" s="15" customFormat="1" ht="15" hidden="1" customHeight="1">
      <c r="B140" s="28"/>
      <c r="C140" s="27"/>
      <c r="D140" s="29">
        <f>IF(D138&gt;0,A140+1,0)</f>
        <v>0</v>
      </c>
      <c r="E140" s="29">
        <f>IF(E138&gt;0,D140+1,D140)</f>
        <v>0</v>
      </c>
      <c r="F140" s="29">
        <f>IF(F138&gt;0,E140+1,E140)</f>
        <v>0</v>
      </c>
      <c r="G140" s="29">
        <f>IF(G138&gt;0,F140+1,F140)</f>
        <v>0</v>
      </c>
      <c r="H140" s="29">
        <f>IF(H138&gt;0,G140+1,G140)</f>
        <v>0</v>
      </c>
      <c r="I140" s="29"/>
    </row>
    <row r="141" spans="1:13" s="15" customFormat="1" ht="15" customHeight="1">
      <c r="A141" s="29" t="s">
        <v>43</v>
      </c>
      <c r="C141" s="45">
        <f>I138</f>
        <v>0</v>
      </c>
      <c r="D141" s="30" t="s">
        <v>36</v>
      </c>
      <c r="E141" s="35">
        <f>B5</f>
        <v>1</v>
      </c>
      <c r="F141" s="46" t="s">
        <v>40</v>
      </c>
      <c r="H141" s="36">
        <f>IF(C141&gt;0,IF(C141&lt;12500,25000,(25000*(ROUNDUP(C141/E141/25000,0)))),0)</f>
        <v>0</v>
      </c>
      <c r="K141" s="115"/>
    </row>
    <row r="142" spans="1:13" s="15" customFormat="1" ht="15" customHeight="1">
      <c r="A142" s="105" t="s">
        <v>75</v>
      </c>
      <c r="B142" s="100"/>
      <c r="C142" s="101"/>
      <c r="D142" s="100"/>
      <c r="E142" s="106"/>
      <c r="F142" s="106"/>
      <c r="G142" s="107"/>
      <c r="H142" s="106"/>
      <c r="I142" s="100"/>
    </row>
    <row r="143" spans="1:13" s="15" customFormat="1" ht="12" customHeight="1">
      <c r="A143" s="106" t="s">
        <v>59</v>
      </c>
      <c r="B143" s="100"/>
      <c r="C143" s="101"/>
      <c r="D143" s="108"/>
      <c r="E143" s="106"/>
      <c r="F143" s="106"/>
      <c r="G143" s="107"/>
      <c r="H143" s="106"/>
      <c r="I143" s="100"/>
      <c r="L143" s="115"/>
    </row>
    <row r="144" spans="1:13" s="15" customFormat="1" ht="12" customHeight="1">
      <c r="A144" s="106" t="s">
        <v>76</v>
      </c>
      <c r="B144" s="100"/>
      <c r="C144" s="101"/>
      <c r="D144" s="108"/>
      <c r="E144" s="106"/>
      <c r="F144" s="106"/>
      <c r="G144" s="107"/>
      <c r="H144" s="106"/>
      <c r="I144" s="100"/>
    </row>
    <row r="145" spans="1:9" s="15" customFormat="1" ht="15" customHeight="1">
      <c r="B145" s="29"/>
      <c r="C145" s="27"/>
      <c r="D145" s="31" t="s">
        <v>2</v>
      </c>
      <c r="E145" s="31" t="s">
        <v>3</v>
      </c>
      <c r="F145" s="31" t="s">
        <v>4</v>
      </c>
      <c r="G145" s="31" t="s">
        <v>5</v>
      </c>
      <c r="H145" s="31" t="s">
        <v>37</v>
      </c>
      <c r="I145" s="6" t="s">
        <v>38</v>
      </c>
    </row>
    <row r="146" spans="1:9" s="15" customFormat="1" ht="15" customHeight="1">
      <c r="A146" s="117" t="s">
        <v>45</v>
      </c>
      <c r="B146" s="118"/>
      <c r="C146" s="119"/>
      <c r="D146" s="50">
        <f>H141</f>
        <v>0</v>
      </c>
      <c r="E146" s="37">
        <f>IF(B5&gt;=2,H141,0)</f>
        <v>0</v>
      </c>
      <c r="F146" s="37">
        <f>IF(B5&gt;=3,H141,0)</f>
        <v>0</v>
      </c>
      <c r="G146" s="37">
        <f>IF(B5&gt;=4,H141,0)</f>
        <v>0</v>
      </c>
      <c r="H146" s="37">
        <f>IF(B5&gt;=5,H141,0)</f>
        <v>0</v>
      </c>
      <c r="I146" s="50">
        <f>SUM(D146:H146)</f>
        <v>0</v>
      </c>
    </row>
    <row r="147" spans="1:9" s="15" customFormat="1" ht="15" customHeight="1">
      <c r="A147" s="44" t="s">
        <v>46</v>
      </c>
      <c r="B147" s="52"/>
      <c r="C147" s="53"/>
      <c r="D147" s="37">
        <f>D135</f>
        <v>0</v>
      </c>
      <c r="E147" s="37">
        <f>E135</f>
        <v>0</v>
      </c>
      <c r="F147" s="37">
        <f>F135</f>
        <v>0</v>
      </c>
      <c r="G147" s="37">
        <f>G135</f>
        <v>0</v>
      </c>
      <c r="H147" s="37">
        <f>H135</f>
        <v>0</v>
      </c>
      <c r="I147" s="37">
        <f>SUM(D147:H147)</f>
        <v>0</v>
      </c>
    </row>
    <row r="148" spans="1:9" s="15" customFormat="1" ht="15" customHeight="1">
      <c r="A148" s="44" t="s">
        <v>47</v>
      </c>
      <c r="B148" s="52"/>
      <c r="C148" s="53"/>
      <c r="D148" s="50">
        <f>D147+D146</f>
        <v>0</v>
      </c>
      <c r="E148" s="37">
        <f>E147+E146</f>
        <v>0</v>
      </c>
      <c r="F148" s="37">
        <f>F147+F146</f>
        <v>0</v>
      </c>
      <c r="G148" s="37">
        <f>G147+G146</f>
        <v>0</v>
      </c>
      <c r="H148" s="37">
        <f>H147+H146</f>
        <v>0</v>
      </c>
      <c r="I148" s="50">
        <f>SUM(D148:H148)</f>
        <v>0</v>
      </c>
    </row>
    <row r="149" spans="1:9" s="15" customFormat="1" ht="8.25" customHeight="1">
      <c r="A149" s="73"/>
      <c r="B149" s="74"/>
      <c r="C149" s="74"/>
      <c r="D149" s="75"/>
      <c r="E149" s="75"/>
      <c r="F149" s="75"/>
      <c r="G149" s="75"/>
      <c r="H149" s="75"/>
      <c r="I149" s="76"/>
    </row>
    <row r="150" spans="1:9" s="15" customFormat="1" ht="15" customHeight="1">
      <c r="A150" s="120" t="s">
        <v>71</v>
      </c>
      <c r="B150" s="118"/>
      <c r="C150" s="119"/>
      <c r="D150" s="59">
        <f>IF(D124&gt;25000,"25000",D124)+IF(D127&gt;25000,"25000",D127)+IF(D130&gt;25000,"25000",D130)+IF(D133&gt;25000,"25000",D133)+D146-D93-D101-D134-D110-D111</f>
        <v>0</v>
      </c>
      <c r="E150" s="59">
        <f>IF(E124&gt;25000,"25000",E124)+IF(E127&gt;25000,"25000",E127)+IF(E130&gt;25000,"25000",E130)+IF(E133&gt;25000,"25000",E133)+E146-E93-E101-E134-E110-E111</f>
        <v>0</v>
      </c>
      <c r="F150" s="59">
        <f>IF(F124&gt;25000,"25000",F124)+IF(F127&gt;25000,"25000",F127)+IF(F130&gt;25000,"25000",F130)+IF(F133&gt;25000,"25000",F133)+F146-F93-F101-F134-F110-F111</f>
        <v>0</v>
      </c>
      <c r="G150" s="59">
        <f>IF(G124&gt;25000,"25000",G124)+IF(G127&gt;25000,"25000",G127)+IF(G130&gt;25000,"25000",G130)+IF(G133&gt;25000,"25000",G133)+G146-G93-G101-G134-G110-G111</f>
        <v>0</v>
      </c>
      <c r="H150" s="59">
        <f>IF(H124&gt;25000,"25000",H124)+IF(H127&gt;25000,"25000",H127)+IF(H130&gt;25000,"25000",H130)+IF(H133&gt;25000,"25000",H133)+H146-H93-H101-H134-H110-H111</f>
        <v>0</v>
      </c>
      <c r="I150" s="37">
        <f>SUM(D150:H150)</f>
        <v>0</v>
      </c>
    </row>
    <row r="151" spans="1:9" s="15" customFormat="1" ht="15" customHeight="1">
      <c r="A151" s="120" t="s">
        <v>72</v>
      </c>
      <c r="B151" s="118"/>
      <c r="C151" s="119"/>
      <c r="D151" s="59">
        <f>ROUND((D150*$E$11),0)</f>
        <v>0</v>
      </c>
      <c r="E151" s="59">
        <f t="shared" ref="E151:I151" si="19">ROUND((E150*$E$11),0)</f>
        <v>0</v>
      </c>
      <c r="F151" s="59">
        <f t="shared" si="19"/>
        <v>0</v>
      </c>
      <c r="G151" s="59">
        <f t="shared" si="19"/>
        <v>0</v>
      </c>
      <c r="H151" s="59">
        <f t="shared" si="19"/>
        <v>0</v>
      </c>
      <c r="I151" s="59">
        <f t="shared" si="19"/>
        <v>0</v>
      </c>
    </row>
    <row r="152" spans="1:9" s="15" customFormat="1" ht="15" customHeight="1">
      <c r="A152" s="120" t="s">
        <v>73</v>
      </c>
      <c r="B152" s="118"/>
      <c r="C152" s="119"/>
      <c r="D152" s="50">
        <f>SUM(D151+D148)</f>
        <v>0</v>
      </c>
      <c r="E152" s="37">
        <f>SUM(E151+E148)</f>
        <v>0</v>
      </c>
      <c r="F152" s="37">
        <f>SUM(F151+F148)</f>
        <v>0</v>
      </c>
      <c r="G152" s="37">
        <f>SUM(G151+G148)</f>
        <v>0</v>
      </c>
      <c r="H152" s="37">
        <f>SUM(H151+H148)</f>
        <v>0</v>
      </c>
      <c r="I152" s="50">
        <f>SUM(D152:H152)</f>
        <v>0</v>
      </c>
    </row>
    <row r="153" spans="1:9" ht="15" customHeight="1"/>
    <row r="154" spans="1:9">
      <c r="B154" s="13"/>
      <c r="C154" s="18"/>
    </row>
    <row r="156" spans="1:9">
      <c r="A156" s="19"/>
    </row>
  </sheetData>
  <mergeCells count="5">
    <mergeCell ref="A146:C146"/>
    <mergeCell ref="A150:C150"/>
    <mergeCell ref="A151:C151"/>
    <mergeCell ref="A152:C152"/>
    <mergeCell ref="B11:D11"/>
  </mergeCells>
  <phoneticPr fontId="7" type="noConversion"/>
  <dataValidations count="1">
    <dataValidation showInputMessage="1" showErrorMessage="1" sqref="B6" xr:uid="{00000000-0002-0000-0000-000000000000}"/>
  </dataValidations>
  <hyperlinks>
    <hyperlink ref="B13" r:id="rId1" xr:uid="{00000000-0004-0000-0000-000000000000}"/>
  </hyperlinks>
  <pageMargins left="0.5" right="0.5" top="0.5" bottom="0.5" header="0.5" footer="0.5"/>
  <pageSetup scale="65" fitToHeight="2" orientation="portrait" r:id="rId2"/>
  <headerFooter alignWithMargins="0"/>
  <rowBreaks count="1" manualBreakCount="1">
    <brk id="85" max="9"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'Look up tables'!$F$2:$F$6</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2"/>
  <sheetViews>
    <sheetView workbookViewId="0">
      <selection activeCell="C12" sqref="C12"/>
    </sheetView>
  </sheetViews>
  <sheetFormatPr defaultRowHeight="13.2"/>
  <cols>
    <col min="1" max="1" width="14.5546875" customWidth="1"/>
    <col min="2" max="2" width="9.44140625" bestFit="1" customWidth="1"/>
    <col min="3" max="3" width="9.44140625" customWidth="1"/>
    <col min="4" max="5" width="10.109375" customWidth="1"/>
  </cols>
  <sheetData>
    <row r="1" spans="1:6">
      <c r="B1" s="64"/>
      <c r="C1" s="64"/>
      <c r="D1" s="64"/>
      <c r="E1" s="64"/>
    </row>
    <row r="2" spans="1:6">
      <c r="A2" s="65">
        <v>43466</v>
      </c>
      <c r="B2" s="66"/>
      <c r="C2" s="66"/>
      <c r="D2" s="66"/>
      <c r="E2" s="66"/>
      <c r="F2" t="s">
        <v>54</v>
      </c>
    </row>
    <row r="3" spans="1:6">
      <c r="A3" s="65">
        <v>43497</v>
      </c>
      <c r="B3" s="66"/>
      <c r="C3" s="66"/>
      <c r="D3" s="66"/>
      <c r="E3" s="66"/>
      <c r="F3" t="s">
        <v>55</v>
      </c>
    </row>
    <row r="4" spans="1:6">
      <c r="A4" s="65">
        <v>43525</v>
      </c>
      <c r="B4" s="66"/>
      <c r="C4" s="66"/>
      <c r="D4" s="66"/>
      <c r="E4" s="66"/>
      <c r="F4" t="s">
        <v>56</v>
      </c>
    </row>
    <row r="5" spans="1:6">
      <c r="A5" s="65">
        <v>43556</v>
      </c>
      <c r="B5" s="66"/>
      <c r="C5" s="66"/>
      <c r="D5" s="66"/>
      <c r="E5" s="66"/>
      <c r="F5" t="s">
        <v>57</v>
      </c>
    </row>
    <row r="6" spans="1:6">
      <c r="A6" s="65">
        <v>43586</v>
      </c>
      <c r="B6" s="66"/>
      <c r="C6" s="66"/>
      <c r="D6" s="66"/>
      <c r="E6" s="66"/>
      <c r="F6" t="s">
        <v>58</v>
      </c>
    </row>
    <row r="7" spans="1:6">
      <c r="A7" s="65">
        <v>43617</v>
      </c>
      <c r="B7" s="66"/>
      <c r="C7" s="66"/>
      <c r="D7" s="66"/>
      <c r="E7" s="66"/>
    </row>
    <row r="8" spans="1:6">
      <c r="A8" s="97">
        <v>43647</v>
      </c>
      <c r="B8" s="66"/>
      <c r="C8" s="66"/>
      <c r="D8" s="66"/>
      <c r="E8" s="66"/>
      <c r="F8" s="93" t="s">
        <v>67</v>
      </c>
    </row>
    <row r="9" spans="1:6">
      <c r="A9" s="97">
        <v>43678</v>
      </c>
      <c r="B9" s="66"/>
      <c r="C9" s="66"/>
      <c r="D9" s="66"/>
      <c r="E9" s="66"/>
      <c r="F9" s="93" t="s">
        <v>68</v>
      </c>
    </row>
    <row r="10" spans="1:6">
      <c r="A10" s="97">
        <v>43709</v>
      </c>
      <c r="B10" s="66"/>
      <c r="C10" s="66"/>
      <c r="D10" s="66"/>
      <c r="E10" s="66"/>
    </row>
    <row r="11" spans="1:6">
      <c r="A11" s="97">
        <v>43739</v>
      </c>
      <c r="B11" s="66"/>
      <c r="C11" s="66"/>
      <c r="D11" s="66"/>
      <c r="E11" s="66"/>
    </row>
    <row r="12" spans="1:6">
      <c r="A12" s="97">
        <v>43770</v>
      </c>
      <c r="B12" s="66"/>
      <c r="C12" s="66"/>
      <c r="D12" s="66"/>
      <c r="E12" s="66"/>
    </row>
    <row r="13" spans="1:6">
      <c r="A13" s="97">
        <v>43800</v>
      </c>
      <c r="B13" s="66"/>
      <c r="C13" s="66"/>
      <c r="D13" s="66"/>
      <c r="E13" s="66"/>
    </row>
    <row r="14" spans="1:6">
      <c r="A14" s="97">
        <v>43831</v>
      </c>
      <c r="B14" s="66"/>
      <c r="C14" s="66"/>
      <c r="D14" s="66"/>
      <c r="E14" s="66"/>
    </row>
    <row r="15" spans="1:6">
      <c r="A15" s="97">
        <v>43862</v>
      </c>
      <c r="B15" s="66"/>
      <c r="C15" s="66"/>
      <c r="D15" s="66"/>
      <c r="E15" s="66"/>
    </row>
    <row r="16" spans="1:6">
      <c r="A16" s="97">
        <v>43891</v>
      </c>
      <c r="B16" s="66"/>
      <c r="C16" s="66"/>
      <c r="D16" s="66"/>
      <c r="E16" s="66"/>
    </row>
    <row r="17" spans="1:5">
      <c r="A17" s="97">
        <v>43922</v>
      </c>
      <c r="B17" s="66"/>
      <c r="C17" s="66"/>
      <c r="D17" s="66"/>
      <c r="E17" s="66"/>
    </row>
    <row r="18" spans="1:5">
      <c r="A18" s="97">
        <v>43952</v>
      </c>
      <c r="B18" s="66"/>
      <c r="C18" s="66"/>
      <c r="D18" s="66"/>
      <c r="E18" s="66"/>
    </row>
    <row r="19" spans="1:5">
      <c r="A19" s="97">
        <v>43983</v>
      </c>
      <c r="B19" s="66"/>
      <c r="C19" s="66"/>
      <c r="D19" s="66"/>
      <c r="E19" s="66"/>
    </row>
    <row r="20" spans="1:5">
      <c r="A20" s="97">
        <v>44013</v>
      </c>
      <c r="B20" s="66"/>
      <c r="C20" s="66"/>
      <c r="D20" s="66"/>
      <c r="E20" s="66"/>
    </row>
    <row r="21" spans="1:5">
      <c r="A21" s="97">
        <v>44044</v>
      </c>
      <c r="B21" s="66"/>
      <c r="C21" s="66"/>
      <c r="D21" s="66"/>
      <c r="E21" s="66"/>
    </row>
    <row r="22" spans="1:5">
      <c r="A22" s="97">
        <v>44075</v>
      </c>
      <c r="B22" s="66"/>
      <c r="C22" s="66"/>
      <c r="D22" s="66"/>
      <c r="E22" s="66"/>
    </row>
    <row r="23" spans="1:5">
      <c r="A23" s="97">
        <v>44105</v>
      </c>
      <c r="B23" s="66"/>
      <c r="C23" s="66"/>
      <c r="D23" s="66"/>
      <c r="E23" s="66"/>
    </row>
    <row r="24" spans="1:5">
      <c r="A24" s="97">
        <v>44136</v>
      </c>
      <c r="B24" s="66"/>
      <c r="C24" s="66"/>
      <c r="D24" s="66"/>
      <c r="E24" s="66"/>
    </row>
    <row r="25" spans="1:5">
      <c r="A25" s="97">
        <v>44166</v>
      </c>
      <c r="B25" s="66"/>
      <c r="C25" s="66"/>
      <c r="D25" s="66"/>
      <c r="E25" s="66"/>
    </row>
    <row r="26" spans="1:5">
      <c r="A26" s="97">
        <v>44197</v>
      </c>
      <c r="B26" s="66"/>
      <c r="C26" s="66"/>
      <c r="D26" s="66"/>
      <c r="E26" s="66"/>
    </row>
    <row r="27" spans="1:5">
      <c r="A27" s="97">
        <v>44228</v>
      </c>
      <c r="B27" s="66"/>
      <c r="C27" s="66"/>
      <c r="D27" s="66"/>
      <c r="E27" s="66"/>
    </row>
    <row r="28" spans="1:5">
      <c r="A28" s="97">
        <v>44256</v>
      </c>
      <c r="B28" s="66"/>
      <c r="C28" s="66"/>
      <c r="D28" s="66"/>
      <c r="E28" s="66"/>
    </row>
    <row r="29" spans="1:5">
      <c r="A29" s="97">
        <v>44287</v>
      </c>
      <c r="B29" s="66"/>
      <c r="C29" s="66"/>
      <c r="D29" s="66"/>
      <c r="E29" s="66"/>
    </row>
    <row r="30" spans="1:5">
      <c r="A30" s="97">
        <v>44317</v>
      </c>
      <c r="B30" s="66"/>
      <c r="C30" s="66"/>
      <c r="D30" s="66"/>
      <c r="E30" s="66"/>
    </row>
    <row r="31" spans="1:5">
      <c r="A31" s="97">
        <v>44348</v>
      </c>
      <c r="B31" s="66"/>
      <c r="C31" s="66"/>
      <c r="D31" s="66"/>
      <c r="E31" s="66"/>
    </row>
    <row r="32" spans="1:5">
      <c r="A32" s="99">
        <v>44378</v>
      </c>
      <c r="B32" s="66"/>
      <c r="C32" s="66"/>
      <c r="D32" s="66"/>
      <c r="E32" s="66"/>
    </row>
    <row r="33" spans="1:5">
      <c r="A33" s="99">
        <v>44409</v>
      </c>
      <c r="B33" s="66"/>
      <c r="C33" s="66"/>
      <c r="D33" s="66"/>
      <c r="E33" s="66"/>
    </row>
    <row r="34" spans="1:5">
      <c r="A34" s="99">
        <v>44440</v>
      </c>
      <c r="B34" s="66"/>
      <c r="C34" s="66"/>
      <c r="D34" s="66"/>
      <c r="E34" s="66"/>
    </row>
    <row r="35" spans="1:5">
      <c r="A35" s="99">
        <v>44470</v>
      </c>
      <c r="B35" s="66"/>
      <c r="C35" s="66"/>
      <c r="D35" s="66"/>
      <c r="E35" s="66"/>
    </row>
    <row r="36" spans="1:5">
      <c r="A36" s="99">
        <v>44501</v>
      </c>
      <c r="B36" s="66"/>
      <c r="C36" s="66"/>
      <c r="D36" s="66"/>
      <c r="E36" s="66"/>
    </row>
    <row r="37" spans="1:5">
      <c r="A37" s="99">
        <v>44531</v>
      </c>
      <c r="B37" s="66"/>
      <c r="C37" s="66"/>
      <c r="D37" s="66"/>
      <c r="E37" s="66"/>
    </row>
    <row r="38" spans="1:5">
      <c r="A38" s="99">
        <v>44562</v>
      </c>
      <c r="B38" s="66"/>
      <c r="C38" s="66"/>
      <c r="D38" s="66"/>
      <c r="E38" s="66"/>
    </row>
    <row r="39" spans="1:5">
      <c r="A39" s="99">
        <v>44593</v>
      </c>
      <c r="B39" s="66"/>
      <c r="C39" s="66"/>
      <c r="D39" s="66"/>
      <c r="E39" s="66"/>
    </row>
    <row r="40" spans="1:5">
      <c r="A40" s="99">
        <v>44621</v>
      </c>
      <c r="B40" s="66"/>
      <c r="C40" s="66"/>
      <c r="D40" s="66"/>
      <c r="E40" s="66"/>
    </row>
    <row r="41" spans="1:5">
      <c r="A41" s="99">
        <v>44652</v>
      </c>
      <c r="B41" s="66"/>
      <c r="C41" s="66"/>
      <c r="D41" s="66"/>
      <c r="E41" s="66"/>
    </row>
    <row r="42" spans="1:5">
      <c r="A42" s="99">
        <v>44682</v>
      </c>
      <c r="B42" s="66"/>
      <c r="C42" s="66"/>
      <c r="D42" s="66"/>
      <c r="E42" s="66"/>
    </row>
    <row r="43" spans="1:5">
      <c r="A43" s="99">
        <v>44713</v>
      </c>
      <c r="B43" s="66"/>
      <c r="C43" s="66"/>
      <c r="D43" s="66"/>
      <c r="E43" s="66"/>
    </row>
    <row r="44" spans="1:5">
      <c r="A44" s="99">
        <f>A43+31</f>
        <v>44744</v>
      </c>
      <c r="B44" s="66"/>
      <c r="C44" s="66"/>
      <c r="D44" s="66"/>
      <c r="E44" s="66"/>
    </row>
    <row r="45" spans="1:5">
      <c r="A45" s="99">
        <f t="shared" ref="A45:A102" si="0">A44+31</f>
        <v>44775</v>
      </c>
      <c r="B45" s="66"/>
      <c r="C45" s="66"/>
      <c r="D45" s="66"/>
      <c r="E45" s="66"/>
    </row>
    <row r="46" spans="1:5">
      <c r="A46" s="99">
        <f t="shared" si="0"/>
        <v>44806</v>
      </c>
      <c r="B46" s="66"/>
      <c r="C46" s="66"/>
      <c r="D46" s="66"/>
      <c r="E46" s="66"/>
    </row>
    <row r="47" spans="1:5">
      <c r="A47" s="99">
        <f t="shared" si="0"/>
        <v>44837</v>
      </c>
      <c r="B47" s="66"/>
      <c r="C47" s="66"/>
      <c r="D47" s="66"/>
      <c r="E47" s="66"/>
    </row>
    <row r="48" spans="1:5">
      <c r="A48" s="99">
        <f t="shared" si="0"/>
        <v>44868</v>
      </c>
      <c r="B48" s="66"/>
      <c r="C48" s="66"/>
      <c r="D48" s="66"/>
      <c r="E48" s="66"/>
    </row>
    <row r="49" spans="1:5">
      <c r="A49" s="99">
        <f t="shared" si="0"/>
        <v>44899</v>
      </c>
      <c r="B49" s="66"/>
      <c r="C49" s="66"/>
      <c r="D49" s="66"/>
      <c r="E49" s="66"/>
    </row>
    <row r="50" spans="1:5">
      <c r="A50" s="99">
        <f t="shared" si="0"/>
        <v>44930</v>
      </c>
      <c r="B50" s="66"/>
      <c r="C50" s="66"/>
      <c r="D50" s="66"/>
      <c r="E50" s="66"/>
    </row>
    <row r="51" spans="1:5">
      <c r="A51" s="99">
        <f t="shared" si="0"/>
        <v>44961</v>
      </c>
      <c r="B51" s="66"/>
      <c r="C51" s="66"/>
      <c r="D51" s="66"/>
      <c r="E51" s="66"/>
    </row>
    <row r="52" spans="1:5">
      <c r="A52" s="99">
        <f t="shared" si="0"/>
        <v>44992</v>
      </c>
      <c r="B52" s="66"/>
      <c r="C52" s="66"/>
      <c r="D52" s="66"/>
      <c r="E52" s="66"/>
    </row>
    <row r="53" spans="1:5">
      <c r="A53" s="99">
        <f t="shared" si="0"/>
        <v>45023</v>
      </c>
      <c r="B53" s="66"/>
      <c r="C53" s="66"/>
      <c r="D53" s="66"/>
      <c r="E53" s="66"/>
    </row>
    <row r="54" spans="1:5">
      <c r="A54" s="99">
        <f t="shared" si="0"/>
        <v>45054</v>
      </c>
      <c r="B54" s="66"/>
      <c r="C54" s="66"/>
      <c r="D54" s="66"/>
      <c r="E54" s="66"/>
    </row>
    <row r="55" spans="1:5">
      <c r="A55" s="99">
        <f t="shared" si="0"/>
        <v>45085</v>
      </c>
      <c r="B55" s="66"/>
      <c r="C55" s="66"/>
      <c r="D55" s="66"/>
      <c r="E55" s="66"/>
    </row>
    <row r="56" spans="1:5">
      <c r="A56" s="99">
        <f t="shared" si="0"/>
        <v>45116</v>
      </c>
      <c r="B56" s="66"/>
      <c r="C56" s="66"/>
      <c r="D56" s="66"/>
      <c r="E56" s="66"/>
    </row>
    <row r="57" spans="1:5">
      <c r="A57" s="99">
        <f t="shared" si="0"/>
        <v>45147</v>
      </c>
      <c r="B57" s="66"/>
      <c r="C57" s="66"/>
      <c r="D57" s="66"/>
      <c r="E57" s="66"/>
    </row>
    <row r="58" spans="1:5">
      <c r="A58" s="99">
        <f t="shared" si="0"/>
        <v>45178</v>
      </c>
      <c r="B58" s="66"/>
      <c r="C58" s="66"/>
      <c r="D58" s="66"/>
      <c r="E58" s="66"/>
    </row>
    <row r="59" spans="1:5">
      <c r="A59" s="99">
        <f t="shared" si="0"/>
        <v>45209</v>
      </c>
      <c r="B59" s="66"/>
      <c r="C59" s="66"/>
      <c r="D59" s="66"/>
      <c r="E59" s="66"/>
    </row>
    <row r="60" spans="1:5">
      <c r="A60" s="99">
        <f t="shared" si="0"/>
        <v>45240</v>
      </c>
      <c r="B60" s="66"/>
      <c r="C60" s="66"/>
      <c r="D60" s="66"/>
      <c r="E60" s="66"/>
    </row>
    <row r="61" spans="1:5">
      <c r="A61" s="99">
        <f t="shared" si="0"/>
        <v>45271</v>
      </c>
      <c r="B61" s="66"/>
      <c r="C61" s="66"/>
      <c r="D61" s="66"/>
      <c r="E61" s="66"/>
    </row>
    <row r="62" spans="1:5">
      <c r="A62" s="99">
        <f t="shared" si="0"/>
        <v>45302</v>
      </c>
      <c r="B62" s="66"/>
      <c r="C62" s="66"/>
      <c r="D62" s="66"/>
      <c r="E62" s="66"/>
    </row>
    <row r="63" spans="1:5">
      <c r="A63" s="99">
        <f t="shared" si="0"/>
        <v>45333</v>
      </c>
      <c r="B63" s="66"/>
      <c r="C63" s="66"/>
      <c r="D63" s="66"/>
      <c r="E63" s="66"/>
    </row>
    <row r="64" spans="1:5">
      <c r="A64" s="99">
        <f t="shared" si="0"/>
        <v>45364</v>
      </c>
      <c r="B64" s="66"/>
      <c r="C64" s="66"/>
      <c r="D64" s="66"/>
      <c r="E64" s="66"/>
    </row>
    <row r="65" spans="1:5">
      <c r="A65" s="99">
        <f t="shared" si="0"/>
        <v>45395</v>
      </c>
      <c r="B65" s="66"/>
      <c r="C65" s="66"/>
      <c r="D65" s="66"/>
      <c r="E65" s="66"/>
    </row>
    <row r="66" spans="1:5">
      <c r="A66" s="99">
        <f t="shared" si="0"/>
        <v>45426</v>
      </c>
      <c r="B66" s="66"/>
      <c r="C66" s="66"/>
      <c r="D66" s="66"/>
      <c r="E66" s="66"/>
    </row>
    <row r="67" spans="1:5">
      <c r="A67" s="99">
        <f t="shared" si="0"/>
        <v>45457</v>
      </c>
      <c r="B67" s="66"/>
      <c r="C67" s="66"/>
      <c r="D67" s="66"/>
      <c r="E67" s="66"/>
    </row>
    <row r="68" spans="1:5">
      <c r="A68" s="99">
        <f t="shared" si="0"/>
        <v>45488</v>
      </c>
      <c r="B68" s="66"/>
      <c r="C68" s="66"/>
      <c r="D68" s="66"/>
      <c r="E68" s="66"/>
    </row>
    <row r="69" spans="1:5">
      <c r="A69" s="99">
        <f t="shared" si="0"/>
        <v>45519</v>
      </c>
      <c r="B69" s="66"/>
      <c r="C69" s="66"/>
      <c r="D69" s="66"/>
      <c r="E69" s="66"/>
    </row>
    <row r="70" spans="1:5">
      <c r="A70" s="99">
        <f t="shared" si="0"/>
        <v>45550</v>
      </c>
      <c r="B70" s="66"/>
      <c r="C70" s="66"/>
      <c r="D70" s="66"/>
      <c r="E70" s="66"/>
    </row>
    <row r="71" spans="1:5">
      <c r="A71" s="99">
        <f t="shared" si="0"/>
        <v>45581</v>
      </c>
      <c r="B71" s="66"/>
      <c r="C71" s="66"/>
      <c r="D71" s="66"/>
      <c r="E71" s="66"/>
    </row>
    <row r="72" spans="1:5">
      <c r="A72" s="99">
        <f t="shared" si="0"/>
        <v>45612</v>
      </c>
      <c r="B72" s="66"/>
      <c r="C72" s="66"/>
      <c r="D72" s="66"/>
      <c r="E72" s="66"/>
    </row>
    <row r="73" spans="1:5">
      <c r="A73" s="99">
        <f t="shared" si="0"/>
        <v>45643</v>
      </c>
      <c r="B73" s="66"/>
      <c r="C73" s="66"/>
      <c r="D73" s="66"/>
      <c r="E73" s="66"/>
    </row>
    <row r="74" spans="1:5">
      <c r="A74" s="99">
        <f t="shared" si="0"/>
        <v>45674</v>
      </c>
      <c r="B74" s="66"/>
      <c r="C74" s="66"/>
      <c r="D74" s="66"/>
      <c r="E74" s="66"/>
    </row>
    <row r="75" spans="1:5">
      <c r="A75" s="99">
        <f t="shared" si="0"/>
        <v>45705</v>
      </c>
      <c r="B75" s="66"/>
      <c r="C75" s="66"/>
      <c r="D75" s="66"/>
      <c r="E75" s="66"/>
    </row>
    <row r="76" spans="1:5">
      <c r="A76" s="99">
        <f t="shared" si="0"/>
        <v>45736</v>
      </c>
      <c r="B76" s="66"/>
      <c r="C76" s="66"/>
      <c r="D76" s="66"/>
      <c r="E76" s="66"/>
    </row>
    <row r="77" spans="1:5">
      <c r="A77" s="99">
        <f t="shared" si="0"/>
        <v>45767</v>
      </c>
      <c r="B77" s="66"/>
      <c r="C77" s="66"/>
      <c r="D77" s="66"/>
      <c r="E77" s="66"/>
    </row>
    <row r="78" spans="1:5">
      <c r="A78" s="99">
        <f t="shared" si="0"/>
        <v>45798</v>
      </c>
      <c r="B78" s="66"/>
      <c r="C78" s="66"/>
      <c r="D78" s="66"/>
      <c r="E78" s="66"/>
    </row>
    <row r="79" spans="1:5">
      <c r="A79" s="99">
        <f t="shared" si="0"/>
        <v>45829</v>
      </c>
      <c r="B79" s="66"/>
      <c r="C79" s="66"/>
      <c r="D79" s="66"/>
      <c r="E79" s="66"/>
    </row>
    <row r="80" spans="1:5">
      <c r="A80" s="99">
        <f t="shared" si="0"/>
        <v>45860</v>
      </c>
      <c r="B80" s="66"/>
      <c r="C80" s="66"/>
      <c r="D80" s="66"/>
      <c r="E80" s="66"/>
    </row>
    <row r="81" spans="1:5">
      <c r="A81" s="99">
        <f t="shared" si="0"/>
        <v>45891</v>
      </c>
      <c r="B81" s="66"/>
      <c r="C81" s="66"/>
      <c r="D81" s="66"/>
      <c r="E81" s="66"/>
    </row>
    <row r="82" spans="1:5">
      <c r="A82" s="99">
        <f t="shared" si="0"/>
        <v>45922</v>
      </c>
      <c r="B82" s="66"/>
      <c r="C82" s="66"/>
      <c r="D82" s="66"/>
      <c r="E82" s="66"/>
    </row>
    <row r="83" spans="1:5">
      <c r="A83" s="99">
        <f>A82+31</f>
        <v>45953</v>
      </c>
      <c r="B83" s="66"/>
      <c r="C83" s="66"/>
      <c r="D83" s="66"/>
      <c r="E83" s="66"/>
    </row>
    <row r="84" spans="1:5">
      <c r="A84" s="99">
        <f t="shared" si="0"/>
        <v>45984</v>
      </c>
      <c r="B84" s="66"/>
      <c r="C84" s="66"/>
      <c r="D84" s="66"/>
      <c r="E84" s="66"/>
    </row>
    <row r="85" spans="1:5">
      <c r="A85" s="99">
        <f t="shared" si="0"/>
        <v>46015</v>
      </c>
      <c r="B85" s="66"/>
      <c r="C85" s="66"/>
      <c r="D85" s="66"/>
      <c r="E85" s="66"/>
    </row>
    <row r="86" spans="1:5">
      <c r="A86" s="99">
        <f t="shared" si="0"/>
        <v>46046</v>
      </c>
      <c r="B86" s="66"/>
      <c r="C86" s="66"/>
      <c r="D86" s="66"/>
      <c r="E86" s="66"/>
    </row>
    <row r="87" spans="1:5">
      <c r="A87" s="99">
        <f t="shared" si="0"/>
        <v>46077</v>
      </c>
      <c r="B87" s="66"/>
      <c r="C87" s="66"/>
      <c r="D87" s="66"/>
      <c r="E87" s="66"/>
    </row>
    <row r="88" spans="1:5">
      <c r="A88" s="99">
        <f t="shared" si="0"/>
        <v>46108</v>
      </c>
      <c r="B88" s="66"/>
      <c r="C88" s="66"/>
      <c r="D88" s="66"/>
      <c r="E88" s="66"/>
    </row>
    <row r="89" spans="1:5">
      <c r="A89" s="99">
        <f t="shared" si="0"/>
        <v>46139</v>
      </c>
      <c r="B89" s="66"/>
      <c r="C89" s="66"/>
      <c r="D89" s="66"/>
      <c r="E89" s="66"/>
    </row>
    <row r="90" spans="1:5">
      <c r="A90" s="99">
        <f t="shared" si="0"/>
        <v>46170</v>
      </c>
      <c r="B90" s="66"/>
      <c r="C90" s="66"/>
      <c r="D90" s="66"/>
      <c r="E90" s="66"/>
    </row>
    <row r="91" spans="1:5">
      <c r="A91" s="99">
        <f t="shared" si="0"/>
        <v>46201</v>
      </c>
      <c r="B91" s="66"/>
      <c r="C91" s="66"/>
      <c r="D91" s="66"/>
      <c r="E91" s="66"/>
    </row>
    <row r="92" spans="1:5">
      <c r="A92" s="99">
        <f t="shared" si="0"/>
        <v>46232</v>
      </c>
      <c r="B92" s="66"/>
      <c r="C92" s="66"/>
      <c r="D92" s="66"/>
      <c r="E92" s="66"/>
    </row>
    <row r="93" spans="1:5">
      <c r="A93" s="99">
        <f t="shared" si="0"/>
        <v>46263</v>
      </c>
      <c r="B93" s="66"/>
      <c r="C93" s="66"/>
      <c r="D93" s="66"/>
      <c r="E93" s="66"/>
    </row>
    <row r="94" spans="1:5">
      <c r="A94" s="99">
        <f t="shared" si="0"/>
        <v>46294</v>
      </c>
      <c r="B94" s="66"/>
      <c r="C94" s="66"/>
      <c r="D94" s="66"/>
      <c r="E94" s="66"/>
    </row>
    <row r="95" spans="1:5">
      <c r="A95" s="99">
        <f t="shared" si="0"/>
        <v>46325</v>
      </c>
      <c r="B95" s="66"/>
      <c r="C95" s="66"/>
      <c r="D95" s="66"/>
      <c r="E95" s="66"/>
    </row>
    <row r="96" spans="1:5">
      <c r="A96" s="99">
        <f t="shared" si="0"/>
        <v>46356</v>
      </c>
      <c r="B96" s="66"/>
      <c r="C96" s="66"/>
      <c r="D96" s="66"/>
      <c r="E96" s="66"/>
    </row>
    <row r="97" spans="1:5">
      <c r="A97" s="99">
        <f t="shared" si="0"/>
        <v>46387</v>
      </c>
      <c r="B97" s="66"/>
      <c r="C97" s="66"/>
      <c r="D97" s="66"/>
      <c r="E97" s="66"/>
    </row>
    <row r="98" spans="1:5">
      <c r="A98" s="99">
        <f t="shared" si="0"/>
        <v>46418</v>
      </c>
      <c r="B98" s="66"/>
      <c r="C98" s="66"/>
      <c r="D98" s="66"/>
      <c r="E98" s="66"/>
    </row>
    <row r="99" spans="1:5">
      <c r="A99" s="99">
        <f t="shared" si="0"/>
        <v>46449</v>
      </c>
      <c r="B99" s="66"/>
      <c r="C99" s="66"/>
      <c r="D99" s="66"/>
      <c r="E99" s="66"/>
    </row>
    <row r="100" spans="1:5">
      <c r="A100" s="99">
        <f t="shared" si="0"/>
        <v>46480</v>
      </c>
      <c r="B100" s="66"/>
      <c r="C100" s="66"/>
      <c r="D100" s="66"/>
      <c r="E100" s="66"/>
    </row>
    <row r="101" spans="1:5">
      <c r="A101" s="99">
        <f t="shared" si="0"/>
        <v>46511</v>
      </c>
      <c r="B101" s="66"/>
      <c r="C101" s="66"/>
      <c r="D101" s="66"/>
      <c r="E101" s="66"/>
    </row>
    <row r="102" spans="1:5">
      <c r="A102" s="99">
        <f t="shared" si="0"/>
        <v>46542</v>
      </c>
      <c r="B102" s="66"/>
      <c r="C102" s="66"/>
      <c r="D102" s="66"/>
      <c r="E102" s="6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Worksheet</vt:lpstr>
      <vt:lpstr>Look up tables</vt:lpstr>
      <vt:lpstr>Answers</vt:lpstr>
      <vt:lpstr>Dates2027</vt:lpstr>
      <vt:lpstr>Worksheet!Print_Area</vt:lpstr>
    </vt:vector>
  </TitlesOfParts>
  <Company>Virginia Commonwealth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ahamm</dc:creator>
  <cp:lastModifiedBy>Josh S Boudreaux</cp:lastModifiedBy>
  <cp:lastPrinted>2024-01-02T21:42:19Z</cp:lastPrinted>
  <dcterms:created xsi:type="dcterms:W3CDTF">1999-04-02T14:11:48Z</dcterms:created>
  <dcterms:modified xsi:type="dcterms:W3CDTF">2026-06-02T19:55:51Z</dcterms:modified>
</cp:coreProperties>
</file>